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C:\Users\aviel\Desktop\עבודה תהילה\רשויות - מרום הגליל\"/>
    </mc:Choice>
  </mc:AlternateContent>
  <xr:revisionPtr revIDLastSave="0" documentId="13_ncr:1_{87D7A4D2-F727-43F3-B533-33C3314D049F}" xr6:coauthVersionLast="47" xr6:coauthVersionMax="47" xr10:uidLastSave="{00000000-0000-0000-0000-000000000000}"/>
  <workbookProtection workbookPassword="DC2A" lockStructure="1"/>
  <bookViews>
    <workbookView xWindow="-120" yWindow="-120" windowWidth="29040" windowHeight="15720" tabRatio="871" xr2:uid="{00000000-000D-0000-FFFF-FFFF00000000}"/>
  </bookViews>
  <sheets>
    <sheet name="מקרא" sheetId="31" r:id="rId1"/>
    <sheet name="תוכן ענינים " sheetId="27" r:id="rId2"/>
    <sheet name="חוות דעת רו&quot;ח" sheetId="25" r:id="rId3"/>
    <sheet name="מאזן -טופס 1" sheetId="1" r:id="rId4"/>
    <sheet name="דוח תקבולים ותשומים לפי מקורות " sheetId="24" r:id="rId5"/>
    <sheet name="ריכוז תקציב פיתוח-טופס 3" sheetId="28" r:id="rId6"/>
    <sheet name="באור 1 - 2" sheetId="11" r:id="rId7"/>
    <sheet name="באור 3 - 7" sheetId="29" r:id="rId8"/>
    <sheet name="גביה וחיבים - נספח א" sheetId="7" r:id="rId9"/>
    <sheet name="ריכוז תקבולים ותשלומים של התקצי" sheetId="26" r:id="rId10"/>
    <sheet name="גיליון1" sheetId="32" r:id="rId11"/>
  </sheets>
  <definedNames>
    <definedName name="_xlnm._FilterDatabase" localSheetId="0" hidden="1">מקרא!$A$1:$CA$1</definedName>
    <definedName name="_xlnm.Print_Area" localSheetId="6">'באור 1 - 2'!$A$2:$T$65</definedName>
    <definedName name="_xlnm.Print_Area" localSheetId="7">'באור 3 - 7'!$A$2:$R$94</definedName>
    <definedName name="_xlnm.Print_Area" localSheetId="8">'גביה וחיבים - נספח א'!$A$1:$I$34</definedName>
    <definedName name="_xlnm.Print_Area" localSheetId="4">'דוח תקבולים ותשומים לפי מקורות '!$A$4:$I$40</definedName>
    <definedName name="_xlnm.Print_Area" localSheetId="2">'חוות דעת רו"ח'!$A$4:$N$30</definedName>
    <definedName name="_xlnm.Print_Area" localSheetId="3">'מאזן -טופס 1'!$A$1:$G$51</definedName>
    <definedName name="_xlnm.Print_Area" localSheetId="0">מקרא!$A$1:$J$31</definedName>
    <definedName name="_xlnm.Print_Area" localSheetId="9">'ריכוז תקבולים ותשלומים של התקצי'!$A$1:$U$61</definedName>
    <definedName name="_xlnm.Print_Area" localSheetId="5">'ריכוז תקציב פיתוח-טופס 3'!$A$1:$L$31</definedName>
    <definedName name="_xlnm.Print_Area" localSheetId="1">'תוכן ענינים '!$A$2:$R$26</definedName>
    <definedName name="_xlnm.Print_Titles" localSheetId="7">'באור 3 - 7'!#REF!</definedName>
    <definedName name="א">מקרא!$W$2:$Z$2</definedName>
    <definedName name="א1">מקרא!$W$24:$AS$24</definedName>
    <definedName name="א2">מקרא!$W$46:$BK$46</definedName>
    <definedName name="ב">מקרא!$W$3:$AC$3</definedName>
    <definedName name="ב1">מקרא!$W$25:$AO$25</definedName>
    <definedName name="ב2">מקרא!$W$47:$BH$47</definedName>
    <definedName name="ג">מקרא!$W$4:$Y$4</definedName>
    <definedName name="ג1">מקרא!$W$26:$AU$26</definedName>
    <definedName name="ג2">מקרא!$W$48:$AE$48</definedName>
    <definedName name="ד">מקרא!$W$5:$BB$5</definedName>
    <definedName name="ד1">מקרא!$W$27:$AI$27</definedName>
    <definedName name="ד2">מקרא!$W$49:$AP$49</definedName>
    <definedName name="ה">מקרא!$W$6:$AR$6</definedName>
    <definedName name="ה1">מקרא!$W$28:$AJ$28</definedName>
    <definedName name="ה2">מקרא!$W$50:$AG$50</definedName>
    <definedName name="ו">מקרא!$W$7:$Z$7</definedName>
    <definedName name="ו1">מקרא!$W$29:$AN$29</definedName>
    <definedName name="ו2">מקרא!$W$51:$AJ$51</definedName>
    <definedName name="ז">מקרא!$W$8:$AI$8</definedName>
    <definedName name="ז1">מקרא!$W$30:$AN$30</definedName>
    <definedName name="ז2">מקרא!$W$52:$AX$52</definedName>
    <definedName name="ח">מקרא!$W$9:$AB$9</definedName>
    <definedName name="ח1">מקרא!$W$31:$AI$31</definedName>
    <definedName name="ח2">מקרא!$W$53:$AG$53</definedName>
    <definedName name="ט">מקרא!$W$10:$AC$10</definedName>
    <definedName name="ט1">מקרא!$W$32:$AI$32</definedName>
    <definedName name="ט2">מקרא!$W$54:$AJ$54</definedName>
    <definedName name="י">מקרא!$W$11:$AZ$11</definedName>
    <definedName name="י1">מקרא!$W$33:$AA$33</definedName>
    <definedName name="י2">מקרא!$W$55:$AB$55</definedName>
    <definedName name="כ">מקרא!$W$12:$AJ$12</definedName>
    <definedName name="כ1">מקרא!$W$34:$BB$34</definedName>
    <definedName name="ל">מקרא!$W$13:$AU$13</definedName>
    <definedName name="ל1">מקרא!$W$35:$AW$35</definedName>
    <definedName name="מ">מקרא!$W$14:$AE$14</definedName>
    <definedName name="מ1">מקרא!$W$36:$CA$36</definedName>
    <definedName name="מועצות">מקרא!$U$2:$U$55</definedName>
    <definedName name="נ">מקרא!$W$15:$AZ$15</definedName>
    <definedName name="נ1">מקרא!$W$37:$AR$37</definedName>
    <definedName name="ס">מקרא!$W$16:$BA$16</definedName>
    <definedName name="ס1">מקרא!$W$38:$AR$38</definedName>
    <definedName name="ע">מקרא!$W$17:$AY$17</definedName>
    <definedName name="ע1">מקרא!$W$39:$AS$39</definedName>
    <definedName name="פ">מקרא!$W$18:$AL$18</definedName>
    <definedName name="פ1">מקרא!$W$40:$AK$40</definedName>
    <definedName name="צ">מקרא!$W$19:$AC$19</definedName>
    <definedName name="צ1">מקרא!$W$41:$BE$41</definedName>
    <definedName name="ק">מקרא!$W$20:$AJ$20</definedName>
    <definedName name="ק1">מקרא!$W$42:$Z$42</definedName>
    <definedName name="ר">מקרא!$W$21:$AH$21</definedName>
    <definedName name="ר1">מקרא!$W$43:$AC$43</definedName>
    <definedName name="ש">מקרא!$W$22:$AH$22</definedName>
    <definedName name="ש1">מקרא!$W$44:$AR$44</definedName>
    <definedName name="ת">מקרא!$W$23:$AC$23</definedName>
    <definedName name="ת1">מקרא!$W$45:$AS$45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1" l="1"/>
  <c r="L6" i="31" s="1"/>
  <c r="L7" i="31" s="1"/>
  <c r="L8" i="31" s="1"/>
  <c r="L9" i="31" s="1"/>
  <c r="L10" i="31" s="1"/>
  <c r="L11" i="31" s="1"/>
  <c r="D9" i="11" l="1"/>
  <c r="V60" i="31"/>
  <c r="D17" i="11" l="1"/>
  <c r="N481" i="31"/>
  <c r="N720" i="31"/>
  <c r="N853" i="31"/>
  <c r="N854" i="31"/>
  <c r="N29" i="31"/>
  <c r="N55" i="31"/>
  <c r="N278" i="31"/>
  <c r="N409" i="31"/>
  <c r="N526" i="31"/>
  <c r="N546" i="31"/>
  <c r="N977" i="31"/>
  <c r="N7" i="31"/>
  <c r="N208" i="31"/>
  <c r="N767" i="31"/>
  <c r="N20" i="31"/>
  <c r="N27" i="31"/>
  <c r="N36" i="31"/>
  <c r="N105" i="31"/>
  <c r="N159" i="31"/>
  <c r="N189" i="31"/>
  <c r="N277" i="31"/>
  <c r="N317" i="31"/>
  <c r="N360" i="31"/>
  <c r="N399" i="31"/>
  <c r="N402" i="31"/>
  <c r="N419" i="31"/>
  <c r="N485" i="31"/>
  <c r="N514" i="31"/>
  <c r="N521" i="31"/>
  <c r="N641" i="31"/>
  <c r="N672" i="31"/>
  <c r="N675" i="31"/>
  <c r="N680" i="31"/>
  <c r="N703" i="31"/>
  <c r="N731" i="31"/>
  <c r="N738" i="31"/>
  <c r="N766" i="31"/>
  <c r="N799" i="31"/>
  <c r="N801" i="31"/>
  <c r="N805" i="31"/>
  <c r="N878" i="31"/>
  <c r="N900" i="31"/>
  <c r="N905" i="31"/>
  <c r="N930" i="31"/>
  <c r="N962" i="31"/>
  <c r="N965" i="31"/>
  <c r="N9" i="31"/>
  <c r="N34" i="31"/>
  <c r="N38" i="31"/>
  <c r="N76" i="31"/>
  <c r="N101" i="31"/>
  <c r="N142" i="31"/>
  <c r="N165" i="31"/>
  <c r="N211" i="31"/>
  <c r="N340" i="31"/>
  <c r="N342" i="31"/>
  <c r="N381" i="31"/>
  <c r="N424" i="31"/>
  <c r="N445" i="31"/>
  <c r="N638" i="31"/>
  <c r="N668" i="31"/>
  <c r="N721" i="31"/>
  <c r="N724" i="31"/>
  <c r="N777" i="31"/>
  <c r="N901" i="31"/>
  <c r="N951" i="31"/>
  <c r="N966" i="31"/>
  <c r="N969" i="31"/>
  <c r="N268" i="31"/>
  <c r="N464" i="31"/>
  <c r="N664" i="31"/>
  <c r="N701" i="31"/>
  <c r="N144" i="31"/>
  <c r="N173" i="31"/>
  <c r="N196" i="31"/>
  <c r="N261" i="31"/>
  <c r="N343" i="31"/>
  <c r="N489" i="31"/>
  <c r="N494" i="31"/>
  <c r="N607" i="31"/>
  <c r="N621" i="31"/>
  <c r="N913" i="31"/>
  <c r="N915" i="31"/>
  <c r="N952" i="31"/>
  <c r="N953" i="31"/>
  <c r="N111" i="31"/>
  <c r="N163" i="31"/>
  <c r="N199" i="31"/>
  <c r="N214" i="31"/>
  <c r="N235" i="31"/>
  <c r="N827" i="31"/>
  <c r="N229" i="31"/>
  <c r="N421" i="31"/>
  <c r="N465" i="31"/>
  <c r="N544" i="31"/>
  <c r="N599" i="31"/>
  <c r="N778" i="31"/>
  <c r="N908" i="31"/>
  <c r="N19" i="31"/>
  <c r="N23" i="31"/>
  <c r="N35" i="31"/>
  <c r="N62" i="31"/>
  <c r="N64" i="31"/>
  <c r="N54" i="31"/>
  <c r="N81" i="31"/>
  <c r="N83" i="31"/>
  <c r="N158" i="31"/>
  <c r="N204" i="31"/>
  <c r="N253" i="31"/>
  <c r="N315" i="31"/>
  <c r="N337" i="31"/>
  <c r="N373" i="31"/>
  <c r="N416" i="31"/>
  <c r="N453" i="31"/>
  <c r="N511" i="31"/>
  <c r="N541" i="31"/>
  <c r="N572" i="31"/>
  <c r="N593" i="31"/>
  <c r="N617" i="31"/>
  <c r="N627" i="31"/>
  <c r="N629" i="31"/>
  <c r="N660" i="31"/>
  <c r="N740" i="31"/>
  <c r="N826" i="31"/>
  <c r="N840" i="31"/>
  <c r="N863" i="31"/>
  <c r="N872" i="31"/>
  <c r="N935" i="31"/>
  <c r="N60" i="31"/>
  <c r="N74" i="31"/>
  <c r="N82" i="31"/>
  <c r="N184" i="31"/>
  <c r="N293" i="31"/>
  <c r="N470" i="31"/>
  <c r="N487" i="31"/>
  <c r="N517" i="31"/>
  <c r="N576" i="31"/>
  <c r="N632" i="31"/>
  <c r="N647" i="31"/>
  <c r="N832" i="31"/>
  <c r="N843" i="31"/>
  <c r="N976" i="31"/>
  <c r="N130" i="31"/>
  <c r="N141" i="31"/>
  <c r="N220" i="31"/>
  <c r="N240" i="31"/>
  <c r="N242" i="31"/>
  <c r="N324" i="31"/>
  <c r="N368" i="31"/>
  <c r="N391" i="31"/>
  <c r="N401" i="31"/>
  <c r="N426" i="31"/>
  <c r="N428" i="31"/>
  <c r="N478" i="31"/>
  <c r="N486" i="31"/>
  <c r="N583" i="31"/>
  <c r="N604" i="31"/>
  <c r="N605" i="31"/>
  <c r="N643" i="31"/>
  <c r="N688" i="31"/>
  <c r="N693" i="31"/>
  <c r="N712" i="31"/>
  <c r="N723" i="31"/>
  <c r="N784" i="31"/>
  <c r="N800" i="31"/>
  <c r="N865" i="31"/>
  <c r="N936" i="31"/>
  <c r="N50" i="31"/>
  <c r="N127" i="31"/>
  <c r="N140" i="31"/>
  <c r="N188" i="31"/>
  <c r="N234" i="31"/>
  <c r="N438" i="31"/>
  <c r="N662" i="31"/>
  <c r="N755" i="31"/>
  <c r="N791" i="31"/>
  <c r="N45" i="31"/>
  <c r="N70" i="31"/>
  <c r="N200" i="31"/>
  <c r="N201" i="31"/>
  <c r="N231" i="31"/>
  <c r="N244" i="31"/>
  <c r="N257" i="31"/>
  <c r="N312" i="31"/>
  <c r="N322" i="31"/>
  <c r="N397" i="31"/>
  <c r="N398" i="31"/>
  <c r="N461" i="31"/>
  <c r="N468" i="31"/>
  <c r="N523" i="31"/>
  <c r="N579" i="31"/>
  <c r="N614" i="31"/>
  <c r="N636" i="31"/>
  <c r="N637" i="31"/>
  <c r="N658" i="31"/>
  <c r="N667" i="31"/>
  <c r="N681" i="31"/>
  <c r="N718" i="31"/>
  <c r="N756" i="31"/>
  <c r="N807" i="31"/>
  <c r="N812" i="31"/>
  <c r="N814" i="31"/>
  <c r="N864" i="31"/>
  <c r="N869" i="31"/>
  <c r="N893" i="31"/>
  <c r="N906" i="31"/>
  <c r="N11" i="31"/>
  <c r="N22" i="31"/>
  <c r="N30" i="31"/>
  <c r="N112" i="31"/>
  <c r="N121" i="31"/>
  <c r="N177" i="31"/>
  <c r="N191" i="31"/>
  <c r="N216" i="31"/>
  <c r="N217" i="31"/>
  <c r="N233" i="31"/>
  <c r="N260" i="31"/>
  <c r="N310" i="31"/>
  <c r="N339" i="31"/>
  <c r="N350" i="31"/>
  <c r="N357" i="31"/>
  <c r="N375" i="31"/>
  <c r="N457" i="31"/>
  <c r="N522" i="31"/>
  <c r="N527" i="31"/>
  <c r="N539" i="31"/>
  <c r="N591" i="31"/>
  <c r="N549" i="31"/>
  <c r="N620" i="31"/>
  <c r="N671" i="31"/>
  <c r="N743" i="31"/>
  <c r="N744" i="31"/>
  <c r="N798" i="31"/>
  <c r="N818" i="31"/>
  <c r="N861" i="31"/>
  <c r="N873" i="31"/>
  <c r="N956" i="31"/>
  <c r="N49" i="31"/>
  <c r="N176" i="31"/>
  <c r="N215" i="31"/>
  <c r="N218" i="31"/>
  <c r="N275" i="31"/>
  <c r="N276" i="31"/>
  <c r="N281" i="31"/>
  <c r="N318" i="31"/>
  <c r="N389" i="31"/>
  <c r="N395" i="31"/>
  <c r="N427" i="31"/>
  <c r="N433" i="31"/>
  <c r="N440" i="31"/>
  <c r="N467" i="31"/>
  <c r="N495" i="31"/>
  <c r="N535" i="31"/>
  <c r="N551" i="31"/>
  <c r="N556" i="31"/>
  <c r="N569" i="31"/>
  <c r="N600" i="31"/>
  <c r="N619" i="31"/>
  <c r="N698" i="31"/>
  <c r="N765" i="31"/>
  <c r="N768" i="31"/>
  <c r="N803" i="31"/>
  <c r="N828" i="31"/>
  <c r="N899" i="31"/>
  <c r="N931" i="31"/>
  <c r="N934" i="31"/>
  <c r="N48" i="31"/>
  <c r="N86" i="31"/>
  <c r="N145" i="31"/>
  <c r="N147" i="31"/>
  <c r="N197" i="31"/>
  <c r="N286" i="31"/>
  <c r="N446" i="31"/>
  <c r="N448" i="31"/>
  <c r="N472" i="31"/>
  <c r="N492" i="31"/>
  <c r="N558" i="31"/>
  <c r="N584" i="31"/>
  <c r="N588" i="31"/>
  <c r="N888" i="31"/>
  <c r="N909" i="31"/>
  <c r="N946" i="31"/>
  <c r="N341" i="31"/>
  <c r="N710" i="31"/>
  <c r="N717" i="31"/>
  <c r="N745" i="31"/>
  <c r="N781" i="31"/>
  <c r="N808" i="31"/>
  <c r="N810" i="31"/>
  <c r="N21" i="31"/>
  <c r="N95" i="31"/>
  <c r="N313" i="31"/>
  <c r="N358" i="31"/>
  <c r="N490" i="31"/>
  <c r="N567" i="31"/>
  <c r="N581" i="31"/>
  <c r="N624" i="31"/>
  <c r="N702" i="31"/>
  <c r="N707" i="31"/>
  <c r="N780" i="31"/>
  <c r="N792" i="31"/>
  <c r="N932" i="31"/>
  <c r="N961" i="31"/>
  <c r="N5" i="31"/>
  <c r="N37" i="31"/>
  <c r="N361" i="31"/>
  <c r="N425" i="31"/>
  <c r="N437" i="31"/>
  <c r="N439" i="31"/>
  <c r="N451" i="31"/>
  <c r="N452" i="31"/>
  <c r="N645" i="31"/>
  <c r="N842" i="31"/>
  <c r="N871" i="31"/>
  <c r="N939" i="31"/>
  <c r="N47" i="31"/>
  <c r="N66" i="31"/>
  <c r="N99" i="31"/>
  <c r="N250" i="31"/>
  <c r="N369" i="31"/>
  <c r="N377" i="31"/>
  <c r="N499" i="31"/>
  <c r="N634" i="31"/>
  <c r="N706" i="31"/>
  <c r="N831" i="31"/>
  <c r="N920" i="31"/>
  <c r="N922" i="31"/>
  <c r="N115" i="31"/>
  <c r="N146" i="31"/>
  <c r="N152" i="31"/>
  <c r="N156" i="31"/>
  <c r="N483" i="31"/>
  <c r="N669" i="31"/>
  <c r="N824" i="31"/>
  <c r="N43" i="31"/>
  <c r="N103" i="31"/>
  <c r="N137" i="31"/>
  <c r="N143" i="31"/>
  <c r="N154" i="31"/>
  <c r="N160" i="31"/>
  <c r="N180" i="31"/>
  <c r="N207" i="31"/>
  <c r="N228" i="31"/>
  <c r="N246" i="31"/>
  <c r="N316" i="31"/>
  <c r="N351" i="31"/>
  <c r="N434" i="31"/>
  <c r="N454" i="31"/>
  <c r="N476" i="31"/>
  <c r="N504" i="31"/>
  <c r="N512" i="31"/>
  <c r="N532" i="31"/>
  <c r="N646" i="31"/>
  <c r="N654" i="31"/>
  <c r="N877" i="31"/>
  <c r="N925" i="31"/>
  <c r="N149" i="31"/>
  <c r="N175" i="31"/>
  <c r="N181" i="31"/>
  <c r="N212" i="31"/>
  <c r="N221" i="31"/>
  <c r="N269" i="31"/>
  <c r="N283" i="31"/>
  <c r="N302" i="31"/>
  <c r="N327" i="31"/>
  <c r="N366" i="31"/>
  <c r="N406" i="31"/>
  <c r="N488" i="31"/>
  <c r="N515" i="31"/>
  <c r="N613" i="31"/>
  <c r="N666" i="31"/>
  <c r="N673" i="31"/>
  <c r="N691" i="31"/>
  <c r="N696" i="31"/>
  <c r="N967" i="31"/>
  <c r="N113" i="31"/>
  <c r="N128" i="31"/>
  <c r="N185" i="31"/>
  <c r="N193" i="31"/>
  <c r="N266" i="31"/>
  <c r="N280" i="31"/>
  <c r="N287" i="31"/>
  <c r="N431" i="31"/>
  <c r="N484" i="31"/>
  <c r="N507" i="31"/>
  <c r="N516" i="31"/>
  <c r="N565" i="31"/>
  <c r="N570" i="31"/>
  <c r="N635" i="31"/>
  <c r="N656" i="31"/>
  <c r="N677" i="31"/>
  <c r="N726" i="31"/>
  <c r="N732" i="31"/>
  <c r="N747" i="31"/>
  <c r="N771" i="31"/>
  <c r="N779" i="31"/>
  <c r="N822" i="31"/>
  <c r="N903" i="31"/>
  <c r="N26" i="31"/>
  <c r="N89" i="31"/>
  <c r="N131" i="31"/>
  <c r="N161" i="31"/>
  <c r="N164" i="31"/>
  <c r="N227" i="31"/>
  <c r="N247" i="31"/>
  <c r="N345" i="31"/>
  <c r="N392" i="31"/>
  <c r="N466" i="31"/>
  <c r="N880" i="31"/>
  <c r="N941" i="31"/>
  <c r="N957" i="31"/>
  <c r="N53" i="31"/>
  <c r="N114" i="31"/>
  <c r="N138" i="31"/>
  <c r="N225" i="31"/>
  <c r="N256" i="31"/>
  <c r="N299" i="31"/>
  <c r="N443" i="31"/>
  <c r="N462" i="31"/>
  <c r="N622" i="31"/>
  <c r="N652" i="31"/>
  <c r="N699" i="31"/>
  <c r="N825" i="31"/>
  <c r="N845" i="31"/>
  <c r="N894" i="31"/>
  <c r="N157" i="31"/>
  <c r="N187" i="31"/>
  <c r="N239" i="31"/>
  <c r="N346" i="31"/>
  <c r="N380" i="31"/>
  <c r="N385" i="31"/>
  <c r="N441" i="31"/>
  <c r="N458" i="31"/>
  <c r="N612" i="31"/>
  <c r="N648" i="31"/>
  <c r="N690" i="31"/>
  <c r="N722" i="31"/>
  <c r="N739" i="31"/>
  <c r="N753" i="31"/>
  <c r="N788" i="31"/>
  <c r="N813" i="31"/>
  <c r="N937" i="31"/>
  <c r="N972" i="31"/>
  <c r="N40" i="31"/>
  <c r="N65" i="31"/>
  <c r="N80" i="31"/>
  <c r="N155" i="31"/>
  <c r="N301" i="31"/>
  <c r="N367" i="31"/>
  <c r="N503" i="31"/>
  <c r="N531" i="31"/>
  <c r="N552" i="31"/>
  <c r="N623" i="31"/>
  <c r="N625" i="31"/>
  <c r="N661" i="31"/>
  <c r="N774" i="31"/>
  <c r="N892" i="31"/>
  <c r="N897" i="31"/>
  <c r="N921" i="31"/>
  <c r="N945" i="31"/>
  <c r="N968" i="31"/>
  <c r="N67" i="31"/>
  <c r="N78" i="31"/>
  <c r="N118" i="31"/>
  <c r="N270" i="31"/>
  <c r="N370" i="31"/>
  <c r="N407" i="31"/>
  <c r="N408" i="31"/>
  <c r="N480" i="31"/>
  <c r="N592" i="31"/>
  <c r="N606" i="31"/>
  <c r="N867" i="31"/>
  <c r="N883" i="31"/>
  <c r="N890" i="31"/>
  <c r="N14" i="31"/>
  <c r="N68" i="31"/>
  <c r="N209" i="31"/>
  <c r="N272" i="31"/>
  <c r="N285" i="31"/>
  <c r="N394" i="31"/>
  <c r="N519" i="31"/>
  <c r="N524" i="31"/>
  <c r="N608" i="31"/>
  <c r="N736" i="31"/>
  <c r="N737" i="31"/>
  <c r="N866" i="31"/>
  <c r="N870" i="31"/>
  <c r="N72" i="31"/>
  <c r="N120" i="31"/>
  <c r="N298" i="31"/>
  <c r="N589" i="31"/>
  <c r="N835" i="31"/>
  <c r="N24" i="31"/>
  <c r="N41" i="31"/>
  <c r="N46" i="31"/>
  <c r="N85" i="31"/>
  <c r="N97" i="31"/>
  <c r="N106" i="31"/>
  <c r="N119" i="31"/>
  <c r="N153" i="31"/>
  <c r="N166" i="31"/>
  <c r="N248" i="31"/>
  <c r="N255" i="31"/>
  <c r="N333" i="31"/>
  <c r="N376" i="31"/>
  <c r="N383" i="31"/>
  <c r="N403" i="31"/>
  <c r="N411" i="31"/>
  <c r="N463" i="31"/>
  <c r="N473" i="31"/>
  <c r="N498" i="31"/>
  <c r="N502" i="31"/>
  <c r="N582" i="31"/>
  <c r="N684" i="31"/>
  <c r="N697" i="31"/>
  <c r="N709" i="31"/>
  <c r="N714" i="31"/>
  <c r="N734" i="31"/>
  <c r="N769" i="31"/>
  <c r="N775" i="31"/>
  <c r="N848" i="31"/>
  <c r="N884" i="31"/>
  <c r="N923" i="31"/>
  <c r="N933" i="31"/>
  <c r="N125" i="31"/>
  <c r="N192" i="31"/>
  <c r="N195" i="31"/>
  <c r="N271" i="31"/>
  <c r="N326" i="31"/>
  <c r="N349" i="31"/>
  <c r="N356" i="31"/>
  <c r="N404" i="31"/>
  <c r="N405" i="31"/>
  <c r="N422" i="31"/>
  <c r="N435" i="31"/>
  <c r="N510" i="31"/>
  <c r="N574" i="31"/>
  <c r="N575" i="31"/>
  <c r="N587" i="31"/>
  <c r="N616" i="31"/>
  <c r="N653" i="31"/>
  <c r="N665" i="31"/>
  <c r="N685" i="31"/>
  <c r="N725" i="31"/>
  <c r="N758" i="31"/>
  <c r="N761" i="31"/>
  <c r="N772" i="31"/>
  <c r="N793" i="31"/>
  <c r="N862" i="31"/>
  <c r="N924" i="31"/>
  <c r="N243" i="31"/>
  <c r="N12" i="31"/>
  <c r="N16" i="31"/>
  <c r="N25" i="31"/>
  <c r="N33" i="31"/>
  <c r="N98" i="31"/>
  <c r="N123" i="31"/>
  <c r="N136" i="31"/>
  <c r="N139" i="31"/>
  <c r="N167" i="31"/>
  <c r="N169" i="31"/>
  <c r="N205" i="31"/>
  <c r="N206" i="31"/>
  <c r="N222" i="31"/>
  <c r="N249" i="31"/>
  <c r="N295" i="31"/>
  <c r="N304" i="31"/>
  <c r="N306" i="31"/>
  <c r="N354" i="31"/>
  <c r="N364" i="31"/>
  <c r="N400" i="31"/>
  <c r="N420" i="31"/>
  <c r="N423" i="31"/>
  <c r="N497" i="31"/>
  <c r="N501" i="31"/>
  <c r="N508" i="31"/>
  <c r="N528" i="31"/>
  <c r="N536" i="31"/>
  <c r="N537" i="31"/>
  <c r="N562" i="31"/>
  <c r="N573" i="31"/>
  <c r="N630" i="31"/>
  <c r="N639" i="31"/>
  <c r="N640" i="31"/>
  <c r="N650" i="31"/>
  <c r="N655" i="31"/>
  <c r="N657" i="31"/>
  <c r="N663" i="31"/>
  <c r="N683" i="31"/>
  <c r="N695" i="31"/>
  <c r="N715" i="31"/>
  <c r="N748" i="31"/>
  <c r="N751" i="31"/>
  <c r="N764" i="31"/>
  <c r="N804" i="31"/>
  <c r="N811" i="31"/>
  <c r="N817" i="31"/>
  <c r="N821" i="31"/>
  <c r="N823" i="31"/>
  <c r="N839" i="31"/>
  <c r="N874" i="31"/>
  <c r="N875" i="31"/>
  <c r="N904" i="31"/>
  <c r="N911" i="31"/>
  <c r="N948" i="31"/>
  <c r="N955" i="31"/>
  <c r="N973" i="31"/>
  <c r="N978" i="31"/>
  <c r="N28" i="31"/>
  <c r="N56" i="31"/>
  <c r="N178" i="31"/>
  <c r="N230" i="31"/>
  <c r="N236" i="31"/>
  <c r="N432" i="31"/>
  <c r="N471" i="31"/>
  <c r="N496" i="31"/>
  <c r="N506" i="31"/>
  <c r="N520" i="31"/>
  <c r="N538" i="31"/>
  <c r="N540" i="31"/>
  <c r="N578" i="31"/>
  <c r="N586" i="31"/>
  <c r="N590" i="31"/>
  <c r="N611" i="31"/>
  <c r="N749" i="31"/>
  <c r="N752" i="31"/>
  <c r="N836" i="31"/>
  <c r="N849" i="31"/>
  <c r="N896" i="31"/>
  <c r="N963" i="31"/>
  <c r="N13" i="31"/>
  <c r="N15" i="31"/>
  <c r="N75" i="31"/>
  <c r="N251" i="31"/>
  <c r="N252" i="31"/>
  <c r="N258" i="31"/>
  <c r="N289" i="31"/>
  <c r="N336" i="31"/>
  <c r="N386" i="31"/>
  <c r="N474" i="31"/>
  <c r="N505" i="31"/>
  <c r="N554" i="31"/>
  <c r="N568" i="31"/>
  <c r="N615" i="31"/>
  <c r="N642" i="31"/>
  <c r="N659" i="31"/>
  <c r="N713" i="31"/>
  <c r="N746" i="31"/>
  <c r="N796" i="31"/>
  <c r="N815" i="31"/>
  <c r="N914" i="31"/>
  <c r="N950" i="31"/>
  <c r="N8" i="31"/>
  <c r="N31" i="31"/>
  <c r="N77" i="31"/>
  <c r="N110" i="31"/>
  <c r="N170" i="31"/>
  <c r="N265" i="31"/>
  <c r="N273" i="31"/>
  <c r="N323" i="31"/>
  <c r="N359" i="31"/>
  <c r="N412" i="31"/>
  <c r="N477" i="31"/>
  <c r="N482" i="31"/>
  <c r="N493" i="31"/>
  <c r="N543" i="31"/>
  <c r="N711" i="31"/>
  <c r="N727" i="31"/>
  <c r="N760" i="31"/>
  <c r="N763" i="31"/>
  <c r="N797" i="31"/>
  <c r="N859" i="31"/>
  <c r="N919" i="31"/>
  <c r="N943" i="31"/>
  <c r="N90" i="31"/>
  <c r="N109" i="31"/>
  <c r="N224" i="31"/>
  <c r="N513" i="31"/>
  <c r="N560" i="31"/>
  <c r="N674" i="31"/>
  <c r="N678" i="31"/>
  <c r="N783" i="31"/>
  <c r="N789" i="31"/>
  <c r="N794" i="31"/>
  <c r="N834" i="31"/>
  <c r="N876" i="31"/>
  <c r="N902" i="31"/>
  <c r="N964" i="31"/>
  <c r="N974" i="31"/>
  <c r="N6" i="31"/>
  <c r="N91" i="31"/>
  <c r="N94" i="31"/>
  <c r="N223" i="31"/>
  <c r="N274" i="31"/>
  <c r="N297" i="31"/>
  <c r="N319" i="31"/>
  <c r="N325" i="31"/>
  <c r="N348" i="31"/>
  <c r="N353" i="31"/>
  <c r="N371" i="31"/>
  <c r="N372" i="31"/>
  <c r="N384" i="31"/>
  <c r="N410" i="31"/>
  <c r="N413" i="31"/>
  <c r="N415" i="31"/>
  <c r="N491" i="31"/>
  <c r="N500" i="31"/>
  <c r="N529" i="31"/>
  <c r="N530" i="31"/>
  <c r="N547" i="31"/>
  <c r="N553" i="31"/>
  <c r="N585" i="31"/>
  <c r="N704" i="31"/>
  <c r="N776" i="31"/>
  <c r="N790" i="31"/>
  <c r="N802" i="31"/>
  <c r="N816" i="31"/>
  <c r="N830" i="31"/>
  <c r="N841" i="31"/>
  <c r="N879" i="31"/>
  <c r="N887" i="31"/>
  <c r="N917" i="31"/>
  <c r="N927" i="31"/>
  <c r="N954" i="31"/>
  <c r="N3" i="31"/>
  <c r="N4" i="31"/>
  <c r="N100" i="31"/>
  <c r="N837" i="31"/>
  <c r="N126" i="31"/>
  <c r="N162" i="31"/>
  <c r="N241" i="31"/>
  <c r="N338" i="31"/>
  <c r="N363" i="31"/>
  <c r="N382" i="31"/>
  <c r="N692" i="31"/>
  <c r="N71" i="31"/>
  <c r="N73" i="31"/>
  <c r="N84" i="31"/>
  <c r="N92" i="31"/>
  <c r="N93" i="31"/>
  <c r="N124" i="31"/>
  <c r="N237" i="31"/>
  <c r="N263" i="31"/>
  <c r="N264" i="31"/>
  <c r="N279" i="31"/>
  <c r="N321" i="31"/>
  <c r="N417" i="31"/>
  <c r="N418" i="31"/>
  <c r="N559" i="31"/>
  <c r="N564" i="31"/>
  <c r="N728" i="31"/>
  <c r="N787" i="31"/>
  <c r="N785" i="31"/>
  <c r="N786" i="31"/>
  <c r="N847" i="31"/>
  <c r="N938" i="31"/>
  <c r="N959" i="31"/>
  <c r="N132" i="31"/>
  <c r="N254" i="31"/>
  <c r="N330" i="31"/>
  <c r="N352" i="31"/>
  <c r="N396" i="31"/>
  <c r="N475" i="31"/>
  <c r="N542" i="31"/>
  <c r="N555" i="31"/>
  <c r="N561" i="31"/>
  <c r="N566" i="31"/>
  <c r="N571" i="31"/>
  <c r="N628" i="31"/>
  <c r="N631" i="31"/>
  <c r="N670" i="31"/>
  <c r="N735" i="31"/>
  <c r="N852" i="31"/>
  <c r="N857" i="31"/>
  <c r="N881" i="31"/>
  <c r="N889" i="31"/>
  <c r="N898" i="31"/>
  <c r="N907" i="31"/>
  <c r="N929" i="31"/>
  <c r="N960" i="31"/>
  <c r="N10" i="31"/>
  <c r="N42" i="31"/>
  <c r="N69" i="31"/>
  <c r="N79" i="31"/>
  <c r="N104" i="31"/>
  <c r="N107" i="31"/>
  <c r="N108" i="31"/>
  <c r="N117" i="31"/>
  <c r="N129" i="31"/>
  <c r="N133" i="31"/>
  <c r="N134" i="31"/>
  <c r="N150" i="31"/>
  <c r="N182" i="31"/>
  <c r="N183" i="31"/>
  <c r="N186" i="31"/>
  <c r="N202" i="31"/>
  <c r="N203" i="31"/>
  <c r="N210" i="31"/>
  <c r="N232" i="31"/>
  <c r="N282" i="31"/>
  <c r="N290" i="31"/>
  <c r="N292" i="31"/>
  <c r="N309" i="31"/>
  <c r="N311" i="31"/>
  <c r="N314" i="31"/>
  <c r="N320" i="31"/>
  <c r="N332" i="31"/>
  <c r="N344" i="31"/>
  <c r="N365" i="31"/>
  <c r="N442" i="31"/>
  <c r="N444" i="31"/>
  <c r="N449" i="31"/>
  <c r="N455" i="31"/>
  <c r="N459" i="31"/>
  <c r="N548" i="31"/>
  <c r="N563" i="31"/>
  <c r="N610" i="31"/>
  <c r="N733" i="31"/>
  <c r="N762" i="31"/>
  <c r="N809" i="31"/>
  <c r="N918" i="31"/>
  <c r="N39" i="31"/>
  <c r="N58" i="31"/>
  <c r="N61" i="31"/>
  <c r="N63" i="31"/>
  <c r="N122" i="31"/>
  <c r="N135" i="31"/>
  <c r="N148" i="31"/>
  <c r="N151" i="31"/>
  <c r="N198" i="31"/>
  <c r="N213" i="31"/>
  <c r="N219" i="31"/>
  <c r="N245" i="31"/>
  <c r="N262" i="31"/>
  <c r="N284" i="31"/>
  <c r="N288" i="31"/>
  <c r="N291" i="31"/>
  <c r="N296" i="31"/>
  <c r="N335" i="31"/>
  <c r="N388" i="31"/>
  <c r="N429" i="31"/>
  <c r="N430" i="31"/>
  <c r="N436" i="31"/>
  <c r="N456" i="31"/>
  <c r="N533" i="31"/>
  <c r="N557" i="31"/>
  <c r="N595" i="31"/>
  <c r="N596" i="31"/>
  <c r="N626" i="31"/>
  <c r="N700" i="31"/>
  <c r="N716" i="31"/>
  <c r="N730" i="31"/>
  <c r="N819" i="31"/>
  <c r="N868" i="31"/>
  <c r="N895" i="31"/>
  <c r="N926" i="31"/>
  <c r="N947" i="31"/>
  <c r="N958" i="31"/>
  <c r="N971" i="31"/>
  <c r="N44" i="31"/>
  <c r="N238" i="31"/>
  <c r="N303" i="31"/>
  <c r="N329" i="31"/>
  <c r="N362" i="31"/>
  <c r="N447" i="31"/>
  <c r="N609" i="31"/>
  <c r="N679" i="31"/>
  <c r="N820" i="31"/>
  <c r="N87" i="31"/>
  <c r="N168" i="31"/>
  <c r="N226" i="31"/>
  <c r="N259" i="31"/>
  <c r="N331" i="31"/>
  <c r="N378" i="31"/>
  <c r="N387" i="31"/>
  <c r="N534" i="31"/>
  <c r="N545" i="31"/>
  <c r="N601" i="31"/>
  <c r="N603" i="31"/>
  <c r="N649" i="31"/>
  <c r="N682" i="31"/>
  <c r="N687" i="31"/>
  <c r="N694" i="31"/>
  <c r="N795" i="31"/>
  <c r="N855" i="31"/>
  <c r="N910" i="31"/>
  <c r="N970" i="31"/>
  <c r="N856" i="31"/>
  <c r="N96" i="31"/>
  <c r="N102" i="31"/>
  <c r="N355" i="31"/>
  <c r="N414" i="31"/>
  <c r="N525" i="31"/>
  <c r="N594" i="31"/>
  <c r="N598" i="31"/>
  <c r="N689" i="31"/>
  <c r="N846" i="31"/>
  <c r="N882" i="31"/>
  <c r="N891" i="31"/>
  <c r="N116" i="31"/>
  <c r="N194" i="31"/>
  <c r="N305" i="31"/>
  <c r="N307" i="31"/>
  <c r="N374" i="31"/>
  <c r="N460" i="31"/>
  <c r="N550" i="31"/>
  <c r="N708" i="31"/>
  <c r="N757" i="31"/>
  <c r="N886" i="31"/>
  <c r="N912" i="31"/>
  <c r="N916" i="31"/>
  <c r="N949" i="31"/>
  <c r="N975" i="31"/>
  <c r="N18" i="31"/>
  <c r="N51" i="31"/>
  <c r="N59" i="31"/>
  <c r="N171" i="31"/>
  <c r="N174" i="31"/>
  <c r="N179" i="31"/>
  <c r="N334" i="31"/>
  <c r="N347" i="31"/>
  <c r="N390" i="31"/>
  <c r="N393" i="31"/>
  <c r="N479" i="31"/>
  <c r="N509" i="31"/>
  <c r="N518" i="31"/>
  <c r="N577" i="31"/>
  <c r="N644" i="31"/>
  <c r="N705" i="31"/>
  <c r="N759" i="31"/>
  <c r="N770" i="31"/>
  <c r="N773" i="31"/>
  <c r="N782" i="31"/>
  <c r="N806" i="31"/>
  <c r="N838" i="31"/>
  <c r="N844" i="31"/>
  <c r="N858" i="31"/>
  <c r="N860" i="31"/>
  <c r="N885" i="31"/>
  <c r="N940" i="31"/>
  <c r="N944" i="31"/>
  <c r="N32" i="31"/>
  <c r="N88" i="31"/>
  <c r="N172" i="31"/>
  <c r="N190" i="31"/>
  <c r="N267" i="31"/>
  <c r="N379" i="31"/>
  <c r="N469" i="31"/>
  <c r="N580" i="31"/>
  <c r="N651" i="31"/>
  <c r="N676" i="31"/>
  <c r="N851" i="31"/>
  <c r="N17" i="31"/>
  <c r="N52" i="31"/>
  <c r="N57" i="31"/>
  <c r="N300" i="31"/>
  <c r="N308" i="31"/>
  <c r="N597" i="31"/>
  <c r="N602" i="31"/>
  <c r="N686" i="31"/>
  <c r="N719" i="31"/>
  <c r="N750" i="31"/>
  <c r="N829" i="31"/>
  <c r="N850" i="31"/>
  <c r="N928" i="31"/>
  <c r="N942" i="31"/>
  <c r="N294" i="31"/>
  <c r="N618" i="31"/>
  <c r="N633" i="31"/>
  <c r="N729" i="31"/>
  <c r="N742" i="31"/>
  <c r="N754" i="31"/>
  <c r="N328" i="31"/>
  <c r="G14" i="31" l="1"/>
  <c r="Q8" i="29" s="1"/>
  <c r="E10" i="1"/>
  <c r="G9" i="7" s="1"/>
  <c r="D80" i="29"/>
  <c r="T57" i="26"/>
  <c r="R57" i="26"/>
  <c r="P57" i="26"/>
  <c r="N57" i="26"/>
  <c r="A4" i="11"/>
  <c r="A4" i="29" s="1"/>
  <c r="N36" i="26"/>
  <c r="R36" i="26"/>
  <c r="P36" i="26"/>
  <c r="R32" i="26"/>
  <c r="H32" i="26"/>
  <c r="N14" i="26"/>
  <c r="N42" i="26"/>
  <c r="O37" i="29"/>
  <c r="I18" i="24"/>
  <c r="G18" i="24"/>
  <c r="E18" i="24"/>
  <c r="H24" i="28"/>
  <c r="I27" i="24"/>
  <c r="G27" i="24"/>
  <c r="E27" i="24"/>
  <c r="I16" i="24"/>
  <c r="I15" i="24"/>
  <c r="I14" i="24"/>
  <c r="G16" i="24"/>
  <c r="G15" i="24"/>
  <c r="G14" i="24"/>
  <c r="E16" i="24"/>
  <c r="E15" i="24"/>
  <c r="E14" i="24"/>
  <c r="A4" i="7"/>
  <c r="B4" i="26"/>
  <c r="Q78" i="29"/>
  <c r="P78" i="29"/>
  <c r="A78" i="29"/>
  <c r="D78" i="29"/>
  <c r="N78" i="29"/>
  <c r="R78" i="29"/>
  <c r="T14" i="26"/>
  <c r="A6" i="1"/>
  <c r="A2" i="11" s="1"/>
  <c r="A13" i="25"/>
  <c r="A9" i="25"/>
  <c r="G8" i="7"/>
  <c r="P8" i="26"/>
  <c r="N8" i="26"/>
  <c r="G8" i="26"/>
  <c r="E8" i="26"/>
  <c r="O28" i="29"/>
  <c r="O17" i="29"/>
  <c r="O8" i="29"/>
  <c r="H6" i="28"/>
  <c r="E9" i="24"/>
  <c r="E9" i="1"/>
  <c r="O13" i="29"/>
  <c r="H41" i="26"/>
  <c r="I25" i="7"/>
  <c r="I28" i="7" s="1"/>
  <c r="G25" i="7"/>
  <c r="H44" i="26"/>
  <c r="H40" i="26"/>
  <c r="H39" i="26"/>
  <c r="H30" i="26"/>
  <c r="H31" i="26"/>
  <c r="H33" i="26"/>
  <c r="H34" i="26"/>
  <c r="H35" i="26"/>
  <c r="H29" i="26"/>
  <c r="H22" i="26"/>
  <c r="H23" i="26"/>
  <c r="H24" i="26"/>
  <c r="H21" i="26"/>
  <c r="H12" i="26"/>
  <c r="H13" i="26"/>
  <c r="H14" i="26"/>
  <c r="H11" i="26"/>
  <c r="R44" i="26"/>
  <c r="R40" i="26"/>
  <c r="R41" i="26"/>
  <c r="R39" i="26"/>
  <c r="R30" i="26"/>
  <c r="R31" i="26"/>
  <c r="R33" i="26"/>
  <c r="R34" i="26"/>
  <c r="R35" i="26"/>
  <c r="R29" i="26"/>
  <c r="R22" i="26"/>
  <c r="R23" i="26"/>
  <c r="R24" i="26"/>
  <c r="R21" i="26"/>
  <c r="R17" i="26"/>
  <c r="R16" i="26"/>
  <c r="R12" i="26"/>
  <c r="R13" i="26"/>
  <c r="R11" i="26"/>
  <c r="T42" i="26"/>
  <c r="I25" i="24" s="1"/>
  <c r="P42" i="26"/>
  <c r="G25" i="24" s="1"/>
  <c r="I42" i="26"/>
  <c r="G42" i="26"/>
  <c r="E42" i="26"/>
  <c r="H42" i="26" s="1"/>
  <c r="A34" i="11"/>
  <c r="A3" i="29"/>
  <c r="Q13" i="29"/>
  <c r="O16" i="29"/>
  <c r="O27" i="29" s="1"/>
  <c r="Q24" i="29"/>
  <c r="Q37" i="29"/>
  <c r="I16" i="7"/>
  <c r="G12" i="7" s="1"/>
  <c r="G16" i="7" s="1"/>
  <c r="P14" i="26"/>
  <c r="E15" i="26"/>
  <c r="I15" i="26"/>
  <c r="N18" i="26"/>
  <c r="E28" i="24" s="1"/>
  <c r="P18" i="26"/>
  <c r="G28" i="24" s="1"/>
  <c r="T18" i="26"/>
  <c r="I28" i="24" s="1"/>
  <c r="E25" i="26"/>
  <c r="G25" i="26"/>
  <c r="I25" i="26"/>
  <c r="N25" i="26"/>
  <c r="P25" i="26"/>
  <c r="G23" i="24" s="1"/>
  <c r="T25" i="26"/>
  <c r="I23" i="24" s="1"/>
  <c r="E36" i="26"/>
  <c r="G36" i="26"/>
  <c r="I36" i="26"/>
  <c r="T36" i="26"/>
  <c r="C2" i="1"/>
  <c r="J24" i="28"/>
  <c r="L24" i="28"/>
  <c r="H16" i="28"/>
  <c r="G15" i="26"/>
  <c r="E26" i="24"/>
  <c r="R14" i="26"/>
  <c r="E24" i="24"/>
  <c r="I26" i="24"/>
  <c r="J16" i="28"/>
  <c r="L16" i="28"/>
  <c r="G24" i="24"/>
  <c r="I24" i="24"/>
  <c r="O78" i="29"/>
  <c r="E25" i="24"/>
  <c r="R42" i="26"/>
  <c r="O24" i="29"/>
  <c r="E23" i="24"/>
  <c r="I17" i="24"/>
  <c r="N46" i="26"/>
  <c r="E49" i="26"/>
  <c r="H49" i="26" s="1"/>
  <c r="G32" i="1"/>
  <c r="E17" i="1"/>
  <c r="E32" i="1"/>
  <c r="G17" i="1"/>
  <c r="L26" i="28" l="1"/>
  <c r="H26" i="28"/>
  <c r="E46" i="26"/>
  <c r="E48" i="26" s="1"/>
  <c r="R25" i="26"/>
  <c r="P46" i="26"/>
  <c r="G49" i="26" s="1"/>
  <c r="H15" i="26"/>
  <c r="R18" i="26"/>
  <c r="H36" i="26"/>
  <c r="G26" i="24"/>
  <c r="J26" i="28"/>
  <c r="A26" i="28" s="1"/>
  <c r="G28" i="7"/>
  <c r="I46" i="26"/>
  <c r="I48" i="26" s="1"/>
  <c r="A5" i="24"/>
  <c r="I20" i="24"/>
  <c r="E29" i="24"/>
  <c r="E50" i="26"/>
  <c r="H48" i="26"/>
  <c r="T46" i="26"/>
  <c r="I49" i="26" s="1"/>
  <c r="E17" i="24"/>
  <c r="E20" i="24" s="1"/>
  <c r="H25" i="26"/>
  <c r="G17" i="24"/>
  <c r="G20" i="24" s="1"/>
  <c r="G46" i="26"/>
  <c r="A2" i="7"/>
  <c r="B2" i="26"/>
  <c r="A2" i="27"/>
  <c r="A2" i="28"/>
  <c r="E11" i="24"/>
  <c r="G11" i="24" s="1"/>
  <c r="I11" i="24" s="1"/>
  <c r="A2" i="29"/>
  <c r="A33" i="11"/>
  <c r="G10" i="1"/>
  <c r="O9" i="29"/>
  <c r="O18" i="29" s="1"/>
  <c r="O29" i="29" s="1"/>
  <c r="B5" i="26"/>
  <c r="H8" i="28"/>
  <c r="J8" i="28" s="1"/>
  <c r="L8" i="28" s="1"/>
  <c r="L30" i="28"/>
  <c r="I29" i="24"/>
  <c r="T8" i="26"/>
  <c r="G29" i="24"/>
  <c r="L6" i="28"/>
  <c r="I8" i="7"/>
  <c r="I9" i="24"/>
  <c r="Q17" i="29"/>
  <c r="Q28" i="29"/>
  <c r="I8" i="26"/>
  <c r="G9" i="1"/>
  <c r="A35" i="11"/>
  <c r="I50" i="26" l="1"/>
  <c r="R46" i="26"/>
  <c r="I32" i="24"/>
  <c r="G2" i="1" s="1"/>
  <c r="H46" i="26"/>
  <c r="G48" i="26"/>
  <c r="G21" i="1"/>
  <c r="J28" i="28"/>
  <c r="A28" i="28" s="1"/>
  <c r="G36" i="1"/>
  <c r="E32" i="24"/>
  <c r="G32" i="24"/>
  <c r="I36" i="24" l="1"/>
  <c r="G20" i="1" s="1"/>
  <c r="G22" i="1" s="1"/>
  <c r="G50" i="26"/>
  <c r="J30" i="28"/>
  <c r="A30" i="28" s="1"/>
  <c r="E36" i="24"/>
  <c r="A32" i="24"/>
  <c r="E2" i="1"/>
  <c r="G35" i="1" l="1"/>
  <c r="G37" i="1" s="1"/>
  <c r="G39" i="1" s="1"/>
  <c r="G34" i="24"/>
  <c r="A34" i="24" s="1"/>
  <c r="E21" i="1"/>
  <c r="E36" i="1"/>
  <c r="G24" i="1"/>
  <c r="G36" i="24" l="1"/>
  <c r="G1" i="1"/>
  <c r="G4" i="1"/>
  <c r="G8" i="1"/>
  <c r="E20" i="1" l="1"/>
  <c r="E22" i="1" s="1"/>
  <c r="E24" i="1" s="1"/>
  <c r="E35" i="1"/>
  <c r="E37" i="1" s="1"/>
  <c r="E39" i="1" s="1"/>
  <c r="A36" i="24"/>
  <c r="E4" i="1" l="1"/>
  <c r="E8" i="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גרינברג</author>
  </authors>
  <commentList>
    <comment ref="Q20" authorId="0" shapeId="0" xr:uid="{00000000-0006-0000-0100-000001000000}">
      <text>
        <r>
          <rPr>
            <sz val="8"/>
            <color indexed="81"/>
            <rFont val="Tahoma"/>
            <family val="2"/>
          </rPr>
          <t xml:space="preserve">
לציין מספר עמוד</t>
        </r>
      </text>
    </comment>
    <comment ref="Q22" authorId="0" shapeId="0" xr:uid="{00000000-0006-0000-0100-000002000000}">
      <text>
        <r>
          <rPr>
            <sz val="8"/>
            <color indexed="81"/>
            <rFont val="Tahoma"/>
            <family val="2"/>
          </rPr>
          <t xml:space="preserve">
לציין מספר עמוד</t>
        </r>
      </text>
    </comment>
    <comment ref="Q24" authorId="0" shapeId="0" xr:uid="{00000000-0006-0000-0100-000003000000}">
      <text>
        <r>
          <rPr>
            <sz val="8"/>
            <color indexed="81"/>
            <rFont val="Tahoma"/>
            <family val="2"/>
          </rPr>
          <t xml:space="preserve">
אופציונלי, אם צורף ריכוז לציין את מספר העמוד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Shmoel Yaary</author>
    <author>גרינברג</author>
  </authors>
  <commentList>
    <comment ref="B15" authorId="0" shapeId="0" xr:uid="{00000000-0006-0000-0300-000001000000}">
      <text>
        <r>
          <rPr>
            <b/>
            <sz val="8"/>
            <color indexed="81"/>
            <rFont val="Tahoma"/>
            <family val="2"/>
          </rPr>
          <t>שימו לב אין משיכות מהבאורים</t>
        </r>
        <r>
          <rPr>
            <sz val="8"/>
            <color indexed="81"/>
            <rFont val="Tahoma"/>
            <family val="2"/>
          </rPr>
          <t xml:space="preserve">
</t>
        </r>
      </text>
    </comment>
    <comment ref="B16" authorId="1" shapeId="0" xr:uid="{00000000-0006-0000-0300-000002000000}">
      <text>
        <r>
          <rPr>
            <sz val="8"/>
            <color indexed="81"/>
            <rFont val="Tahoma"/>
            <family val="2"/>
          </rPr>
          <t xml:space="preserve">
נדיר אך אפשרי</t>
        </r>
      </text>
    </comment>
    <comment ref="B22" authorId="0" shapeId="0" xr:uid="{00000000-0006-0000-0300-000003000000}">
      <text>
        <r>
          <rPr>
            <b/>
            <sz val="8"/>
            <color indexed="81"/>
            <rFont val="Tahoma"/>
            <family val="2"/>
          </rPr>
          <t>מחק מיותר</t>
        </r>
      </text>
    </comment>
    <comment ref="B30" authorId="0" shapeId="0" xr:uid="{00000000-0006-0000-0300-000004000000}">
      <text>
        <r>
          <rPr>
            <b/>
            <sz val="8"/>
            <color indexed="81"/>
            <rFont val="Tahoma"/>
            <family val="2"/>
          </rPr>
          <t>שימו לב אין משיכות מהבאורים</t>
        </r>
      </text>
    </comment>
    <comment ref="B37" authorId="0" shapeId="0" xr:uid="{00000000-0006-0000-0300-000005000000}">
      <text>
        <r>
          <rPr>
            <b/>
            <sz val="8"/>
            <color indexed="81"/>
            <rFont val="Tahoma"/>
            <family val="2"/>
          </rPr>
          <t>מחק מיותר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Tomer Jakobson</author>
  </authors>
  <commentList>
    <comment ref="C79" authorId="0" shapeId="0" xr:uid="{00000000-0006-0000-0700-000001000000}">
      <text>
        <r>
          <rPr>
            <b/>
            <sz val="8"/>
            <color indexed="81"/>
            <rFont val="Tahoma"/>
            <family val="2"/>
          </rPr>
          <t>להזין מספר באור בתא C79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גרינברג</author>
  </authors>
  <commentList>
    <comment ref="G14" authorId="0" shapeId="0" xr:uid="{00000000-0006-0000-0800-000001000000}">
      <text>
        <r>
          <rPr>
            <sz val="8"/>
            <color indexed="81"/>
            <rFont val="Tahoma"/>
            <family val="2"/>
          </rPr>
          <t xml:space="preserve">
להקליד במינוס</t>
        </r>
      </text>
    </comment>
    <comment ref="I14" authorId="0" shapeId="0" xr:uid="{00000000-0006-0000-0800-000002000000}">
      <text>
        <r>
          <rPr>
            <sz val="8"/>
            <color indexed="81"/>
            <rFont val="Tahoma"/>
            <family val="2"/>
          </rPr>
          <t xml:space="preserve">
להקליד במינוס</t>
        </r>
      </text>
    </comment>
    <comment ref="G15" authorId="0" shapeId="0" xr:uid="{00000000-0006-0000-0800-000003000000}">
      <text>
        <r>
          <rPr>
            <sz val="8"/>
            <color indexed="81"/>
            <rFont val="Tahoma"/>
            <family val="2"/>
          </rPr>
          <t xml:space="preserve">
להקליד במינוס</t>
        </r>
      </text>
    </comment>
    <comment ref="I15" authorId="0" shapeId="0" xr:uid="{00000000-0006-0000-0800-000004000000}">
      <text>
        <r>
          <rPr>
            <sz val="8"/>
            <color indexed="81"/>
            <rFont val="Tahoma"/>
            <family val="2"/>
          </rPr>
          <t xml:space="preserve">
להקליד במינוס</t>
        </r>
      </text>
    </comment>
    <comment ref="G23" authorId="0" shapeId="0" xr:uid="{00000000-0006-0000-0800-000005000000}">
      <text>
        <r>
          <rPr>
            <sz val="8"/>
            <color indexed="81"/>
            <rFont val="Tahoma"/>
            <family val="2"/>
          </rPr>
          <t xml:space="preserve">
להקליד במינוס</t>
        </r>
      </text>
    </comment>
    <comment ref="I23" authorId="0" shapeId="0" xr:uid="{00000000-0006-0000-0800-000006000000}">
      <text>
        <r>
          <rPr>
            <sz val="8"/>
            <color indexed="81"/>
            <rFont val="Tahoma"/>
            <family val="2"/>
          </rPr>
          <t xml:space="preserve">
להקליד במינוס</t>
        </r>
      </text>
    </comment>
    <comment ref="G24" authorId="0" shapeId="0" xr:uid="{00000000-0006-0000-0800-000007000000}">
      <text>
        <r>
          <rPr>
            <sz val="8"/>
            <color indexed="81"/>
            <rFont val="Tahoma"/>
            <family val="2"/>
          </rPr>
          <t xml:space="preserve">
להקליד במינוס</t>
        </r>
      </text>
    </comment>
    <comment ref="I24" authorId="0" shapeId="0" xr:uid="{00000000-0006-0000-0800-000008000000}">
      <text>
        <r>
          <rPr>
            <sz val="8"/>
            <color indexed="81"/>
            <rFont val="Tahoma"/>
            <family val="2"/>
          </rPr>
          <t xml:space="preserve">
להקליד במינוס</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IBM_USER</author>
    <author>גרינברג</author>
    <author>nehamap</author>
  </authors>
  <commentList>
    <comment ref="J8" authorId="0" shapeId="0" xr:uid="{00000000-0006-0000-0900-000001000000}">
      <text>
        <r>
          <rPr>
            <sz val="11"/>
            <color indexed="81"/>
            <rFont val="Arial"/>
            <family val="2"/>
          </rPr>
          <t>ניתן להוסיף בעמודה כוכבית למיון מחדש</t>
        </r>
        <r>
          <rPr>
            <sz val="8"/>
            <color indexed="81"/>
            <rFont val="Tahoma"/>
            <family val="2"/>
          </rPr>
          <t xml:space="preserve">
</t>
        </r>
      </text>
    </comment>
    <comment ref="U8" authorId="0" shapeId="0" xr:uid="{00000000-0006-0000-0900-000002000000}">
      <text>
        <r>
          <rPr>
            <sz val="11"/>
            <color indexed="81"/>
            <rFont val="Arial"/>
            <family val="2"/>
          </rPr>
          <t>ניתן להוסיף בעמודה כוכבית למיון מחדש</t>
        </r>
        <r>
          <rPr>
            <sz val="8"/>
            <color indexed="81"/>
            <rFont val="Tahoma"/>
            <family val="2"/>
          </rPr>
          <t xml:space="preserve">
</t>
        </r>
      </text>
    </comment>
    <comment ref="P52" authorId="1" shapeId="0" xr:uid="{00000000-0006-0000-0900-000003000000}">
      <text>
        <r>
          <rPr>
            <sz val="12"/>
            <color indexed="81"/>
            <rFont val="Tahoma"/>
            <family val="2"/>
          </rPr>
          <t xml:space="preserve">
נא להקליד בצוע שנה נוכחית</t>
        </r>
        <r>
          <rPr>
            <sz val="11"/>
            <color indexed="81"/>
            <rFont val="Tahoma"/>
            <family val="2"/>
          </rPr>
          <t xml:space="preserve">
</t>
        </r>
      </text>
    </comment>
    <comment ref="R52" authorId="1" shapeId="0" xr:uid="{00000000-0006-0000-0900-000004000000}">
      <text>
        <r>
          <rPr>
            <sz val="8"/>
            <color indexed="81"/>
            <rFont val="Tahoma"/>
            <family val="2"/>
          </rPr>
          <t xml:space="preserve">
</t>
        </r>
        <r>
          <rPr>
            <sz val="11"/>
            <color indexed="81"/>
            <rFont val="Tahoma"/>
            <family val="2"/>
          </rPr>
          <t xml:space="preserve">נא להקליד מספר משרות שנה נוכחית
</t>
        </r>
      </text>
    </comment>
    <comment ref="B61" authorId="2" shapeId="0" xr:uid="{00000000-0006-0000-0900-000005000000}">
      <text>
        <r>
          <rPr>
            <b/>
            <sz val="12"/>
            <color indexed="81"/>
            <rFont val="Arial (Hebrew)"/>
            <family val="2"/>
            <charset val="177"/>
          </rPr>
          <t>הפניה לסיווג / מיון מחדש יש להוסיף כאן</t>
        </r>
        <r>
          <rPr>
            <sz val="8"/>
            <color indexed="81"/>
            <rFont val="Tahoma"/>
            <family val="2"/>
          </rPr>
          <t xml:space="preserve">
</t>
        </r>
      </text>
    </comment>
  </commentList>
</comments>
</file>

<file path=xl/sharedStrings.xml><?xml version="1.0" encoding="utf-8"?>
<sst xmlns="http://schemas.openxmlformats.org/spreadsheetml/2006/main" count="3426" uniqueCount="2332">
  <si>
    <t>באור</t>
  </si>
  <si>
    <t>רכוש שוטף:</t>
  </si>
  <si>
    <t>התחייבויות שוטפות:</t>
  </si>
  <si>
    <t>סה"כ הכנסות</t>
  </si>
  <si>
    <t>הכנסות</t>
  </si>
  <si>
    <t>הוצאות</t>
  </si>
  <si>
    <t xml:space="preserve">באור 1 - </t>
  </si>
  <si>
    <t>כללי</t>
  </si>
  <si>
    <t>ג.</t>
  </si>
  <si>
    <t>ד.</t>
  </si>
  <si>
    <t xml:space="preserve">באור 2 - </t>
  </si>
  <si>
    <t>רכוש קבוע</t>
  </si>
  <si>
    <t>עמוד</t>
  </si>
  <si>
    <t>רואי חשבון</t>
  </si>
  <si>
    <t>ב.</t>
  </si>
  <si>
    <t>בנקים בחשבון משיכת יתר</t>
  </si>
  <si>
    <t>א.</t>
  </si>
  <si>
    <t>הכנסות מתוקצבות שטרם נגבו</t>
  </si>
  <si>
    <t>סה"כ רכוש שוטף</t>
  </si>
  <si>
    <t>הוצאות מתוקצבות שטרם שולמו</t>
  </si>
  <si>
    <t xml:space="preserve">תקציב </t>
  </si>
  <si>
    <t xml:space="preserve">ביצוע </t>
  </si>
  <si>
    <t>ביצוע</t>
  </si>
  <si>
    <t>רישום נתוני הנהלת החשבונות נערך ב"שיטת המזומנים המתוקנת" כמפורט בבאור 2 להלן.</t>
  </si>
  <si>
    <t>עיקרי המדיניות החשבונאית</t>
  </si>
  <si>
    <t>רישום הכנסות</t>
  </si>
  <si>
    <t>רישום הוצאות</t>
  </si>
  <si>
    <t>תקציב</t>
  </si>
  <si>
    <t>הוצאות הנהלה וכלליות</t>
  </si>
  <si>
    <t>תקבולים והכנסות מראש</t>
  </si>
  <si>
    <t>____________</t>
  </si>
  <si>
    <t xml:space="preserve">באור </t>
  </si>
  <si>
    <t>הוצאות מימון</t>
  </si>
  <si>
    <t>איזון מאזן</t>
  </si>
  <si>
    <t>איזון רווח והפסד</t>
  </si>
  <si>
    <t xml:space="preserve">לשנה שנסתיימה 
ביום 31 בדצמבר </t>
  </si>
  <si>
    <t>ה.</t>
  </si>
  <si>
    <t>שקלים חדשים</t>
  </si>
  <si>
    <t>ביאורים לדוחות הכספים</t>
  </si>
  <si>
    <t xml:space="preserve">       תאריך </t>
  </si>
  <si>
    <t>__________</t>
  </si>
  <si>
    <t>ועד מקומי נוף איילון</t>
  </si>
  <si>
    <t xml:space="preserve">מאזן ליום 31 בדצמבר </t>
  </si>
  <si>
    <t>השתתפות בתב"ר המועצה</t>
  </si>
  <si>
    <t>תוכן הענינים</t>
  </si>
  <si>
    <t>דוחות כספיים</t>
  </si>
  <si>
    <t>דין וחשבון רואי החשבון המבקרים.</t>
  </si>
  <si>
    <t>מאזן - טופס 1</t>
  </si>
  <si>
    <t>ריכוז תקבולים ותשלומים של תקציב פיתוח - טופס 3</t>
  </si>
  <si>
    <t>באורים לדוחות כספיים</t>
  </si>
  <si>
    <t>נספחים</t>
  </si>
  <si>
    <t>לכבוד</t>
  </si>
  <si>
    <t>תאריך_________________</t>
  </si>
  <si>
    <t>בכבוד רב,</t>
  </si>
  <si>
    <t>נכסים נזילים - קופה ובנקים</t>
  </si>
  <si>
    <t>דוח תקבולים ותשלומים לפי מקורות הכנסה וסוגי הוצאה</t>
  </si>
  <si>
    <t>הכנסות מריבית</t>
  </si>
  <si>
    <t>השתתפות המועצה  האזורית בתקציב שוטף</t>
  </si>
  <si>
    <t>טופס 2</t>
  </si>
  <si>
    <t>טופס 1</t>
  </si>
  <si>
    <t>ריכוז תקבולים ותשלומים של תקציב הפיתוח</t>
  </si>
  <si>
    <t>טופס 3</t>
  </si>
  <si>
    <t>השתתפות המועצה בתקציב פיתוח</t>
  </si>
  <si>
    <t>גביה ישירה מהתושבים</t>
  </si>
  <si>
    <t>עבודות קבלניות שבוצעו במשך השנה</t>
  </si>
  <si>
    <t>אחרות ( תכנון, רכישת רכוש קבוע)</t>
  </si>
  <si>
    <t>העברות למועצה בגין  עבודות פיתוח שבוצעו ע"י המועצה</t>
  </si>
  <si>
    <t>עודף (גרעון)  השנה מביצוע תקציבי פיתוח</t>
  </si>
  <si>
    <t>יתרת עודף בתקציב פיתוח לתחילת השנה</t>
  </si>
  <si>
    <t>ריכוז תקבולים ותשלומים של התקציב הרגיל לפי פרקי תקציב</t>
  </si>
  <si>
    <t>תקבולים</t>
  </si>
  <si>
    <t>תשלומים</t>
  </si>
  <si>
    <t>מספר ושם הפרק</t>
  </si>
  <si>
    <t>מיסים ומענקים</t>
  </si>
  <si>
    <t>61 מנהל כללי</t>
  </si>
  <si>
    <t>62 מנהל כספי</t>
  </si>
  <si>
    <t>63 הוצאות מימון</t>
  </si>
  <si>
    <t>15 השתתפות מוסדות</t>
  </si>
  <si>
    <t>16 הכנסות מימון</t>
  </si>
  <si>
    <t>שרותים מקומיים</t>
  </si>
  <si>
    <t>7</t>
  </si>
  <si>
    <t>21 תברואה</t>
  </si>
  <si>
    <t>71 תברואה</t>
  </si>
  <si>
    <t>22 שמירה וביטחון</t>
  </si>
  <si>
    <t>72 שמירה וביטחון</t>
  </si>
  <si>
    <t>24 נכסים ציבוריים</t>
  </si>
  <si>
    <t>74 נכסים ציבוריים</t>
  </si>
  <si>
    <t>25 חגיגות, מבצעים וארועים</t>
  </si>
  <si>
    <t>75 חגיגות, מבצעים ואירועים</t>
  </si>
  <si>
    <t>שרותים ממלכתיים</t>
  </si>
  <si>
    <t>31 חינוך</t>
  </si>
  <si>
    <t>81 חינוך</t>
  </si>
  <si>
    <t>32 תרבות</t>
  </si>
  <si>
    <t>82 תרבות</t>
  </si>
  <si>
    <t>33 בריאות</t>
  </si>
  <si>
    <t>83 בריאות</t>
  </si>
  <si>
    <t xml:space="preserve">35 דת </t>
  </si>
  <si>
    <t>85 דת</t>
  </si>
  <si>
    <t>36 קליטת עלייה</t>
  </si>
  <si>
    <t>86  קליטת עלייה</t>
  </si>
  <si>
    <t>37 איכות הסביבה</t>
  </si>
  <si>
    <t>87 איכות הסביבה</t>
  </si>
  <si>
    <t>מפעלים</t>
  </si>
  <si>
    <t>43 נכסים</t>
  </si>
  <si>
    <t>93 נכסים</t>
  </si>
  <si>
    <t>48 מפעלים אחרים</t>
  </si>
  <si>
    <t>98 מפעלים אחרים</t>
  </si>
  <si>
    <t>99</t>
  </si>
  <si>
    <t>סה"כ כללי</t>
  </si>
  <si>
    <t>סה"כ תקבולים</t>
  </si>
  <si>
    <t>סה"כ תשלומים</t>
  </si>
  <si>
    <t>19 השתתפות המועצה</t>
  </si>
  <si>
    <t>שרותים מקומיים   גביה עצמית</t>
  </si>
  <si>
    <t>שרותים ממלכתיים  גביה עצמית</t>
  </si>
  <si>
    <t>נספח - ב</t>
  </si>
  <si>
    <r>
      <t>64 פרעון מלוות</t>
    </r>
    <r>
      <rPr>
        <sz val="8"/>
        <rFont val="Arial"/>
        <family val="2"/>
      </rPr>
      <t xml:space="preserve"> </t>
    </r>
  </si>
  <si>
    <t xml:space="preserve">גביה בפועל </t>
  </si>
  <si>
    <t>חייבים  לתחילת השנה</t>
  </si>
  <si>
    <t>חיוב השנה</t>
  </si>
  <si>
    <t>נספח - א</t>
  </si>
  <si>
    <t xml:space="preserve"> סה"כ הוצאות</t>
  </si>
  <si>
    <t>אקטיב</t>
  </si>
  <si>
    <t>פאסיב</t>
  </si>
  <si>
    <t>מחזורי פעילות:</t>
  </si>
  <si>
    <t>ההשקעות ברכוש הקבוע מופחתות עם זקיפת ההוצאות לתקציב הרגיל או הפיתוח, בהתאם למקור המימון. לפיכך אינן מוצגות כנכס במאזן ופחת בגינן אינו מקבל ביטוי על פני תקופות הדיווח.</t>
  </si>
  <si>
    <t>מידע על מצב חשבון החייבים (יתרת החייבים שהצטברו) מוצג כנספח  א' למאזן.</t>
  </si>
  <si>
    <t>הדוחות הכספיים אינם כוללים דוח על תזרימי המזומנים מאחר שדוח זה אינו נדרש על פי ההנחיות הנ"ל.</t>
  </si>
  <si>
    <t>פקדונות בבנקים</t>
  </si>
  <si>
    <t>פקדונות בבנקים כוללים ריבית והפרשי הצמדה ושער שהצטברו  עד לתאריך הדוח הכספי.</t>
  </si>
  <si>
    <t>נכסים נזילים</t>
  </si>
  <si>
    <t>ההוצאות נרשמות על בסיס מצטבר.</t>
  </si>
  <si>
    <t>הוצאות ששולמו בשנת החשבון ואשר מתייחסות לתקופות מאוחרות יותר, נזקפות לדוח הכנסות והוצאות במועד התשלום.</t>
  </si>
  <si>
    <t>כרטיסי אשראי</t>
  </si>
  <si>
    <t>ספקים, קבלנים ונותני שרותים</t>
  </si>
  <si>
    <t>עובדים וניכויים לשלם</t>
  </si>
  <si>
    <t>מוסדות וזכאים שונים</t>
  </si>
  <si>
    <t>עודף (גרעון) השנה</t>
  </si>
  <si>
    <t>אחוז</t>
  </si>
  <si>
    <t>ליום 31 בדצמבר</t>
  </si>
  <si>
    <t>ו.</t>
  </si>
  <si>
    <t xml:space="preserve">אחוז </t>
  </si>
  <si>
    <t>הוצאות:</t>
  </si>
  <si>
    <t>שכר ונלוות</t>
  </si>
  <si>
    <t>6א</t>
  </si>
  <si>
    <t>6ב</t>
  </si>
  <si>
    <t>שרותים ממלכתיים - פרק 8</t>
  </si>
  <si>
    <t>הנהלה וכלליות - פרק 6</t>
  </si>
  <si>
    <t>שרותים מקומיים - פרק 7</t>
  </si>
  <si>
    <t>השתתפות בתב"ר מועצה</t>
  </si>
  <si>
    <t>מיסי ועד מקומי</t>
  </si>
  <si>
    <t>הכנסות עצמיות ואחרות</t>
  </si>
  <si>
    <t>הכנסות שלא תוקצבו</t>
  </si>
  <si>
    <t>מועצה אזורית _________</t>
  </si>
  <si>
    <t>11 מיסים גביה עצמית ארנונה</t>
  </si>
  <si>
    <t xml:space="preserve">61 א. הנחות מיסי ועד מקומי </t>
  </si>
  <si>
    <t>מצב חשבון החייבים בגין מסי ועד - נספח א'</t>
  </si>
  <si>
    <t>אחרות ( כולל השתתפות בהוצאות)</t>
  </si>
  <si>
    <t>חייבים בגין מס  ועד  - לתחילת השנה</t>
  </si>
  <si>
    <t>חייבים בגין מס ועד</t>
  </si>
  <si>
    <t xml:space="preserve">חיוב השנה  </t>
  </si>
  <si>
    <t>גביה השנה</t>
  </si>
  <si>
    <t>סה"כ  חייבים לסוף השנה</t>
  </si>
  <si>
    <t xml:space="preserve">חיוב ראשוני  של מסי ועד למ"ר מגורים ( על פי צו המסים) </t>
  </si>
  <si>
    <t xml:space="preserve">ימולא לפי הצורך </t>
  </si>
  <si>
    <t xml:space="preserve">הנהלה וכלליות  </t>
  </si>
  <si>
    <t xml:space="preserve">שרותים מקומיים </t>
  </si>
  <si>
    <t xml:space="preserve">שרותים ממלכתיים </t>
  </si>
  <si>
    <t xml:space="preserve">מפעלים </t>
  </si>
  <si>
    <t>שכר-מידע נוסף</t>
  </si>
  <si>
    <t>משרות</t>
  </si>
  <si>
    <t>סה"כ</t>
  </si>
  <si>
    <t>41 מים</t>
  </si>
  <si>
    <t>91 מים</t>
  </si>
  <si>
    <t>סמל</t>
  </si>
  <si>
    <t>תיאור</t>
  </si>
  <si>
    <t>ניתן להקלדה (כן/לא)</t>
  </si>
  <si>
    <t>שטח הנתונים</t>
  </si>
  <si>
    <t>לא</t>
  </si>
  <si>
    <t>תא המיועד להקלדת נתונים</t>
  </si>
  <si>
    <t>כן</t>
  </si>
  <si>
    <t>סכום אוטומטי של טור או שורה</t>
  </si>
  <si>
    <t>תא מחושב אוטומטית</t>
  </si>
  <si>
    <t>(***)</t>
  </si>
  <si>
    <t>טקסט חופשי</t>
  </si>
  <si>
    <t xml:space="preserve"> * בכותרת טור</t>
  </si>
  <si>
    <t>עמודת טקסט חופשי לסימון הפניה להתאמה / ביאור</t>
  </si>
  <si>
    <t>עודפים מצטברים</t>
  </si>
  <si>
    <t>שנת הדוח הנוכחית</t>
  </si>
  <si>
    <t>שנת הדוח הקודמת</t>
  </si>
  <si>
    <t>ועד מקומי</t>
  </si>
  <si>
    <t>סה"כ  יתרת חייבים בגין מסי ועד לסוף השנה</t>
  </si>
  <si>
    <t>סה"כ  יתרת חייבים  אחרים לסוף השנה</t>
  </si>
  <si>
    <t>`</t>
  </si>
  <si>
    <t>חייבים אחרים בגין גביה אחרת (גנים,תרבות וכו')</t>
  </si>
  <si>
    <t>ריכוז  רשימת רכוש קבוע</t>
  </si>
  <si>
    <t>סה"כ התחייבויות שוטפות</t>
  </si>
  <si>
    <t>מוין מחדש</t>
  </si>
  <si>
    <t>עלות</t>
  </si>
  <si>
    <t>חייבים אחרים</t>
  </si>
  <si>
    <t>יתרת עודף בתקציב הרגיל לתחילת שנה</t>
  </si>
  <si>
    <t>יתרת גרעון בתקציב הרגיל לתחילת שנה</t>
  </si>
  <si>
    <t>יתרת עודף (גרעון) בתקציב הרגיל לתחילת שנה</t>
  </si>
  <si>
    <t>יתרת עודף בתקציב הרגיל לסוף השנה</t>
  </si>
  <si>
    <t>יתרת גרעון בתקציב הרגיל לסוף השנה</t>
  </si>
  <si>
    <t>יתרת עודף (גרעון) בתקציב הרגיל לסוף השנה</t>
  </si>
  <si>
    <t>עודף השנה מביצוע תקציבי פיתוח</t>
  </si>
  <si>
    <t>גרעון השנה מביצוע תקציבי פיתוח</t>
  </si>
  <si>
    <t>יתרת עודף (גרעון) בתקציב פיתוח לתחילת השנה</t>
  </si>
  <si>
    <t>יתרת גרעון בתקציב פיתוח לתחילת השנה</t>
  </si>
  <si>
    <t>יתרת עודף בתקציב הפיתוח לסוף השנה</t>
  </si>
  <si>
    <t>יתרת עודף (גרעון) בתקציב הפיתוח לסוף השנה</t>
  </si>
  <si>
    <t>יתרת גרעון בתקציב הפיתוח לסוף השנה</t>
  </si>
  <si>
    <t>בניכוי הנחות ופטורים</t>
  </si>
  <si>
    <t>כוללים השקעות בעלות נזילות גבוהה, לרבות פקדונות בבנקים לזמן קצר וכן פקדונות עד שלושה חודשים מיום הפקדתם.</t>
  </si>
  <si>
    <t>הכנסות :</t>
  </si>
  <si>
    <t>34 רווחה</t>
  </si>
  <si>
    <t>84 רווחה</t>
  </si>
  <si>
    <t>בצוע</t>
  </si>
  <si>
    <t>ביצוע שנה קודמת</t>
  </si>
  <si>
    <t>אגודה שיתופית  __________ (ראה באור 5 להלן)</t>
  </si>
  <si>
    <t>6-10</t>
  </si>
  <si>
    <t>מדינת ישראל</t>
  </si>
  <si>
    <t>משרד הפנים</t>
  </si>
  <si>
    <t>אגף  בכיר לביקורת ברשויות המקומיות</t>
  </si>
  <si>
    <t xml:space="preserve">והממונה על החשבונות        </t>
  </si>
  <si>
    <t>הבאורים המצורפים לדוחות הכספיים מהווים חלק בלתי נפרד מהם</t>
  </si>
  <si>
    <t>שם הוועד</t>
  </si>
  <si>
    <r>
      <t xml:space="preserve">                             דואר אלקטרוני: </t>
    </r>
    <r>
      <rPr>
        <b/>
        <sz val="9"/>
        <rFont val="Times New Roman"/>
        <family val="1"/>
      </rPr>
      <t xml:space="preserve">me-bikoret@moin.gov.il    </t>
    </r>
  </si>
  <si>
    <r>
      <t xml:space="preserve">                                       אתר המשרד: </t>
    </r>
    <r>
      <rPr>
        <b/>
        <sz val="9"/>
        <rFont val="Times New Roman"/>
        <family val="1"/>
      </rPr>
      <t xml:space="preserve">www.pnim.gov.il            </t>
    </r>
  </si>
  <si>
    <t xml:space="preserve">יושב ראש הוועד </t>
  </si>
  <si>
    <t>הכנסות (הוצאות) נטו בגין שינוי שיטת דיווח</t>
  </si>
  <si>
    <t>יש לקלוט רק בסכומים שלמים</t>
  </si>
  <si>
    <t>שרותים מפעליים - פרק 9</t>
  </si>
  <si>
    <t xml:space="preserve"> - הוצאות מתוקצבות שטרם שולמו</t>
  </si>
  <si>
    <t xml:space="preserve"> - הכנסות מתוקצבות שטרם נגבו</t>
  </si>
  <si>
    <t xml:space="preserve"> - אגודה שיתופית - צד קשור </t>
  </si>
  <si>
    <t xml:space="preserve"> - מסים</t>
  </si>
  <si>
    <t xml:space="preserve"> - התחייבויות תלויות, שיעבודים וערבויות</t>
  </si>
  <si>
    <t xml:space="preserve"> - הכנסות (הוצאות) נטו בגין שינוי שיטת דיווח</t>
  </si>
  <si>
    <t>נתונים נוספים:</t>
  </si>
  <si>
    <t>עומס המלוות</t>
  </si>
  <si>
    <t>חייבים עבור ארנונה ואחרות</t>
  </si>
  <si>
    <t>לצורך מימון הפעילות המוניציפלית רשאי הועד המקומי להטיל מיסים, ארנונה כללית ודמי השתתפות ובלבד שהמועצה האצילה לו מסמכותה.</t>
  </si>
  <si>
    <t>הדוח מוצג ב</t>
  </si>
  <si>
    <t>באלפי ש"ח</t>
  </si>
  <si>
    <t>דוח תקבולים ותשלומים לפי מקורות הכנסה וסוגי הוצאה- טופס 2</t>
  </si>
  <si>
    <t>ריכוז תקבולים ותשלומים של התקציב הרגיל לפי פרקי תקציב - נספח ב'</t>
  </si>
  <si>
    <t>גרעונות מצטברים:</t>
  </si>
  <si>
    <t xml:space="preserve">תקציב הרגיל </t>
  </si>
  <si>
    <t>תקציב פיתוח</t>
  </si>
  <si>
    <t>סה"כ גרעון בתקציב רגיל / ופיתוח</t>
  </si>
  <si>
    <t>סה"כ עודף בתקציב רגיל / ופיתוח</t>
  </si>
  <si>
    <t>שם המועצה</t>
  </si>
  <si>
    <t>מספר הוועד</t>
  </si>
  <si>
    <t>ועד מקומי חמאם</t>
  </si>
  <si>
    <t>אל באטוף</t>
  </si>
  <si>
    <t>ועד מקומי עוזייר</t>
  </si>
  <si>
    <t>ועד מקומי רומאנה</t>
  </si>
  <si>
    <t>ועד מקומי רומת הייב</t>
  </si>
  <si>
    <t>ועד מקומי אום בטין</t>
  </si>
  <si>
    <t>אל קסום</t>
  </si>
  <si>
    <t>ועד מקומי אל סייד</t>
  </si>
  <si>
    <t>ועד מקומי דריג'את</t>
  </si>
  <si>
    <t>ועד מקומי כחלה</t>
  </si>
  <si>
    <t>ועד מקומי מולדה</t>
  </si>
  <si>
    <t>ועד מקומי מכחול</t>
  </si>
  <si>
    <t>ועד מקומי תראבין א-צאנע</t>
  </si>
  <si>
    <t>ועד מקומי אביאל</t>
  </si>
  <si>
    <t xml:space="preserve">אלונה   </t>
  </si>
  <si>
    <t>ועד מקומי גבעת ניל"י</t>
  </si>
  <si>
    <t>ועד מקומי עמיקם</t>
  </si>
  <si>
    <t>ועד מקומי אבשלום</t>
  </si>
  <si>
    <t>אשכול</t>
  </si>
  <si>
    <t>ועד מקומי אוהד</t>
  </si>
  <si>
    <t>ועד מקומי אורים</t>
  </si>
  <si>
    <t>ועד מקומי בארי</t>
  </si>
  <si>
    <t>ועד מקומי בני נצרים</t>
  </si>
  <si>
    <t>ועד מקומי גבולות</t>
  </si>
  <si>
    <t>ועד מקומי דקל</t>
  </si>
  <si>
    <t>ועד מקומי חולית</t>
  </si>
  <si>
    <t>ועד מקומי יבול</t>
  </si>
  <si>
    <t>ועד מקומי ישע</t>
  </si>
  <si>
    <t>ועד מקומי יתד</t>
  </si>
  <si>
    <t>ועד מקומי כסופים</t>
  </si>
  <si>
    <t>ועד מקומי כרם שלום</t>
  </si>
  <si>
    <t>ועד מקומי מבטחים</t>
  </si>
  <si>
    <t>ועד מקומי מגן</t>
  </si>
  <si>
    <t>ועד מקומי נווה</t>
  </si>
  <si>
    <t>ועד מקומי ניר יצחק</t>
  </si>
  <si>
    <t>ועד מקומי ניר עוז</t>
  </si>
  <si>
    <t>ועד מקומי נירים</t>
  </si>
  <si>
    <t>ועד מקומי סופה</t>
  </si>
  <si>
    <t>ועד מקומי עין הבשור</t>
  </si>
  <si>
    <t>ועד מקומי עין השלשה</t>
  </si>
  <si>
    <t>ועד מקומי עמיעז</t>
  </si>
  <si>
    <t>ועד מקומי פריגן</t>
  </si>
  <si>
    <t>ועד מקומי צאלים</t>
  </si>
  <si>
    <t>ועד מקומי צוחר</t>
  </si>
  <si>
    <t>ועד מקומי רעים</t>
  </si>
  <si>
    <t>ועד מקומי שדה נצן</t>
  </si>
  <si>
    <t>ועד מקומי שדי אברהם</t>
  </si>
  <si>
    <t>ועד מקומי שלומית</t>
  </si>
  <si>
    <t>ועד מקומי תלמי אליהו</t>
  </si>
  <si>
    <t>ועד מקומי תלמי יוסף</t>
  </si>
  <si>
    <t>ועד מקומי אביגדור</t>
  </si>
  <si>
    <t>באר טוביה</t>
  </si>
  <si>
    <t>ועד מקומי אורות</t>
  </si>
  <si>
    <t>ועד מקומי אחווה</t>
  </si>
  <si>
    <t>ועד מקומי אמונים</t>
  </si>
  <si>
    <t>ועד מקומי באר טוביה</t>
  </si>
  <si>
    <t>ועד מקומי בית עזרא</t>
  </si>
  <si>
    <t>ועד מקומי בצרון</t>
  </si>
  <si>
    <t>ועד מקומי גבעתי</t>
  </si>
  <si>
    <t>ועד מקומי חצב</t>
  </si>
  <si>
    <t>ועד מקומי חצור-אשדוד</t>
  </si>
  <si>
    <t>ועד מקומי ינון</t>
  </si>
  <si>
    <t>ועד מקומי כפר אחים</t>
  </si>
  <si>
    <t>ועד מקומי כפר ורבורג</t>
  </si>
  <si>
    <t>ועד מקומי נוה מבטח</t>
  </si>
  <si>
    <t>ועד מקומי ניר בנים</t>
  </si>
  <si>
    <t>ועד מקומי עזר</t>
  </si>
  <si>
    <t>ועד מקומי עזריקם</t>
  </si>
  <si>
    <t>ועד מקומי ערוגות</t>
  </si>
  <si>
    <t>ועד מקומי שדה עזיהו</t>
  </si>
  <si>
    <t>ועד מקומי שתולים</t>
  </si>
  <si>
    <t>ועד מקומי תלמי יחיאל</t>
  </si>
  <si>
    <t>ועד מקומי תמורים</t>
  </si>
  <si>
    <t>ועד מקומי דחי</t>
  </si>
  <si>
    <t>בוסתן אל מארג'</t>
  </si>
  <si>
    <t>ועד מקומי כפר מצר</t>
  </si>
  <si>
    <t>ועד מקומי ניין</t>
  </si>
  <si>
    <t>ועד מקומי סולם</t>
  </si>
  <si>
    <t>ועד מקומי בית קמה</t>
  </si>
  <si>
    <t>בני שמעון</t>
  </si>
  <si>
    <t>ועד מקומי ברוש</t>
  </si>
  <si>
    <t>ועד מקומי גבעות בר</t>
  </si>
  <si>
    <t>ועד מקומי דבירה</t>
  </si>
  <si>
    <t>ועד מקומי חצרים</t>
  </si>
  <si>
    <t>ועד מקומי כרמים</t>
  </si>
  <si>
    <t>ועד מקומי להב</t>
  </si>
  <si>
    <t>ועד מקומי משמר הנגב</t>
  </si>
  <si>
    <t>ועד מקומי נבטים</t>
  </si>
  <si>
    <t>ועד מקומי שובל</t>
  </si>
  <si>
    <t>ועד מקומי שומריה</t>
  </si>
  <si>
    <t>ועד מקומי תאשור</t>
  </si>
  <si>
    <t>ועד מקומי תדהר</t>
  </si>
  <si>
    <t>ועד מקומי בית אלעזרי</t>
  </si>
  <si>
    <t>ברנר</t>
  </si>
  <si>
    <t>ועד מקומי בניה</t>
  </si>
  <si>
    <t>ועד מקומי גבעת ברנר</t>
  </si>
  <si>
    <t>ועד מקומי גבתון</t>
  </si>
  <si>
    <t>ועד מקומי גן שלמה</t>
  </si>
  <si>
    <t>ועד מקומי קדרון</t>
  </si>
  <si>
    <t>ועד מקומי גן הדרום</t>
  </si>
  <si>
    <t>גדרות</t>
  </si>
  <si>
    <t>ועד מקומי כפר אביב</t>
  </si>
  <si>
    <t>ועד מקומי כפר מרדכי</t>
  </si>
  <si>
    <t>ועד מקומי מישר</t>
  </si>
  <si>
    <t>ועד מקומי משגב דב</t>
  </si>
  <si>
    <t>ועד מקומי עשרת</t>
  </si>
  <si>
    <t>ועד מקומי שדמה</t>
  </si>
  <si>
    <t>ועד מקומי אבני איתן</t>
  </si>
  <si>
    <t>גולן</t>
  </si>
  <si>
    <t>ועד מקומי אדם(אודם)</t>
  </si>
  <si>
    <t>ועד מקומי אורטל</t>
  </si>
  <si>
    <t>ועד מקומי אלוני הבשן</t>
  </si>
  <si>
    <t>ועד מקומי אלי על</t>
  </si>
  <si>
    <t>ועד מקומי אל-רום</t>
  </si>
  <si>
    <t>ועד מקומי אניעם</t>
  </si>
  <si>
    <t>ועד מקומי אפיק</t>
  </si>
  <si>
    <t>ועד מקומי בני יהודה</t>
  </si>
  <si>
    <t>ועד מקומי גבעת יואב</t>
  </si>
  <si>
    <t>ועד מקומי גשור</t>
  </si>
  <si>
    <t>ועד מקומי חד-נס</t>
  </si>
  <si>
    <t>ועד מקומי חספין</t>
  </si>
  <si>
    <t>ועד מקומי יונתן</t>
  </si>
  <si>
    <t>ועד מקומי כנף</t>
  </si>
  <si>
    <t>ועד מקומי כפר חרוב</t>
  </si>
  <si>
    <t>ועד מקומי מבוא חמה</t>
  </si>
  <si>
    <t>ועד מקומי מיצר</t>
  </si>
  <si>
    <t>ועד מקומי מעלה גמלא</t>
  </si>
  <si>
    <t>ועד מקומי מרום גולן</t>
  </si>
  <si>
    <t>ועד מקומי נאות גולן</t>
  </si>
  <si>
    <t>ועד מקומי נוב</t>
  </si>
  <si>
    <t>ועד מקומי נוה אטי"ב</t>
  </si>
  <si>
    <t>ועד מקומי נטור</t>
  </si>
  <si>
    <t>ועד מקומי עין זיון</t>
  </si>
  <si>
    <t>ועד מקומי קדמת צבי</t>
  </si>
  <si>
    <t>ועד מקומי קשת</t>
  </si>
  <si>
    <t>ועד מקומי רמות</t>
  </si>
  <si>
    <t>ועד מקומי רמת מגשימים</t>
  </si>
  <si>
    <t>ועד מקומי שעל</t>
  </si>
  <si>
    <t>ועד מקומי אלון שבות</t>
  </si>
  <si>
    <t>גוש עציון</t>
  </si>
  <si>
    <t>ועד מקומי אלעזר</t>
  </si>
  <si>
    <t>ועד מקומי אספר</t>
  </si>
  <si>
    <t>ועד מקומי בת עין</t>
  </si>
  <si>
    <t>ועד מקומי הר גילה</t>
  </si>
  <si>
    <t>ועד מקומי כפר עציון</t>
  </si>
  <si>
    <t>ועד מקומי כרמי צור</t>
  </si>
  <si>
    <t>ועד מקומי מגדל עז</t>
  </si>
  <si>
    <t>ועד מקומי מעלה עמוס</t>
  </si>
  <si>
    <t>ועד מקומי נוה דניאל</t>
  </si>
  <si>
    <t>ועד מקומי נוקדים</t>
  </si>
  <si>
    <t>ועד מקומי קידר</t>
  </si>
  <si>
    <t>ועד מקומי ראש צורים</t>
  </si>
  <si>
    <t>ועד מקומי תקוע</t>
  </si>
  <si>
    <t>ועד מקומי בית חשמונאי</t>
  </si>
  <si>
    <t>גזר</t>
  </si>
  <si>
    <t>ועד מקומי בית עזיאל</t>
  </si>
  <si>
    <t>ועד מקומי גזר</t>
  </si>
  <si>
    <t>ועד מקומי גני הדר</t>
  </si>
  <si>
    <t>ועד מקומי גני יוחנן</t>
  </si>
  <si>
    <t>ועד מקומי חלדה</t>
  </si>
  <si>
    <t>ועד מקומי יד רמב"ם</t>
  </si>
  <si>
    <t>ועד מקומי יציץ</t>
  </si>
  <si>
    <t>ועד מקומי ישרש</t>
  </si>
  <si>
    <t>ועד מקומי כפר ביל"ו</t>
  </si>
  <si>
    <t>ועד מקומי כפר בן נון</t>
  </si>
  <si>
    <t>ועד מקומי כפר שמואל</t>
  </si>
  <si>
    <t>ועד מקומי כרמי יוסף</t>
  </si>
  <si>
    <t>ועד מקומי מצליח</t>
  </si>
  <si>
    <t>ועד מקומי משמר אילון</t>
  </si>
  <si>
    <t>ועד מקומי משמר דוד</t>
  </si>
  <si>
    <t>ועד מקומי נען</t>
  </si>
  <si>
    <t>ועד מקומי נצר סרני</t>
  </si>
  <si>
    <t>ועד מקומי סתריה</t>
  </si>
  <si>
    <t>ועד מקומי עזריה</t>
  </si>
  <si>
    <t>ועד מקומי פדיה</t>
  </si>
  <si>
    <t>ועד מקומי פתחיה</t>
  </si>
  <si>
    <t>ועד מקומי רמות מאיר</t>
  </si>
  <si>
    <t>ועד מקומי שעלבים</t>
  </si>
  <si>
    <t>ועד מקומי אירוס</t>
  </si>
  <si>
    <t>גן רווה</t>
  </si>
  <si>
    <t>ועד מקומי בית חנן</t>
  </si>
  <si>
    <t>ועד מקומי בית עובד</t>
  </si>
  <si>
    <t>ועד מקומי גאליה</t>
  </si>
  <si>
    <t>ועד מקומי גן שורק</t>
  </si>
  <si>
    <t>ועד מקומי כפר הנגיד</t>
  </si>
  <si>
    <t>ועד מקומי נטעים</t>
  </si>
  <si>
    <t>ועד מקומי עינות</t>
  </si>
  <si>
    <t>ועד מקומי פלמחים</t>
  </si>
  <si>
    <t>ועד מקומי איל</t>
  </si>
  <si>
    <t>דרום השרון</t>
  </si>
  <si>
    <t>ועד מקומי אלישמע</t>
  </si>
  <si>
    <t>ועד מקומי גבעת השלשה</t>
  </si>
  <si>
    <t>ועד מקומי גבעת ח"ן</t>
  </si>
  <si>
    <t>ועד מקומי גן חיים</t>
  </si>
  <si>
    <t>ועד מקומי גני עם</t>
  </si>
  <si>
    <t>ועד מקומי גת רמון</t>
  </si>
  <si>
    <t>ועד מקומי חגור</t>
  </si>
  <si>
    <t>ועד מקומי חורשים</t>
  </si>
  <si>
    <t>ועד מקומי ירחיב</t>
  </si>
  <si>
    <t>ועד מקומי ירקונה</t>
  </si>
  <si>
    <t>ועד מקומי כפר מל"ל</t>
  </si>
  <si>
    <t>ועד מקומי כפר סיקרין</t>
  </si>
  <si>
    <t>ועד מקומי מגשימים</t>
  </si>
  <si>
    <t>ועד מקומי מעש</t>
  </si>
  <si>
    <t>ועד מקומי מתן</t>
  </si>
  <si>
    <t>ועד מקומי נוה ימין</t>
  </si>
  <si>
    <t>ועד מקומי נוה ירק</t>
  </si>
  <si>
    <t>ועד מקומי נחשונים</t>
  </si>
  <si>
    <t>ועד מקומי ניר אליהו</t>
  </si>
  <si>
    <t>ועד מקומי נירית</t>
  </si>
  <si>
    <t>ועד מקומי עדנים</t>
  </si>
  <si>
    <t>ועד מקומי עינת</t>
  </si>
  <si>
    <t>ועד מקומי צופית</t>
  </si>
  <si>
    <t>ועד מקומי צור יצחק</t>
  </si>
  <si>
    <t>ועד מקומי צור נתן</t>
  </si>
  <si>
    <t>ועד מקומי רמות השבים</t>
  </si>
  <si>
    <t>ועד מקומי רמת הכובש</t>
  </si>
  <si>
    <t>ועד מקומי שדה ורבורג</t>
  </si>
  <si>
    <t>ועד מקומי שדי חמד</t>
  </si>
  <si>
    <t>ועד מקומי אביטל</t>
  </si>
  <si>
    <t>הגלבוע</t>
  </si>
  <si>
    <t>ועד מקומי אדירים</t>
  </si>
  <si>
    <t>ועד מקומי אומן</t>
  </si>
  <si>
    <t>ועד מקומי בית אלפא</t>
  </si>
  <si>
    <t>ועד מקומי בית השטה</t>
  </si>
  <si>
    <t>ועד מקומי ברק</t>
  </si>
  <si>
    <t>ועד מקומי גבע</t>
  </si>
  <si>
    <t>ועד מקומי גדיש</t>
  </si>
  <si>
    <t>ועד מקומי גדעונה</t>
  </si>
  <si>
    <t>ועד מקומי גן נר</t>
  </si>
  <si>
    <t>ועד מקומי דבורה</t>
  </si>
  <si>
    <t>ועד מקומי חבר</t>
  </si>
  <si>
    <t>ועד מקומי חפצי-בה</t>
  </si>
  <si>
    <t>ועד מקומי טיבה(בעמק)</t>
  </si>
  <si>
    <t>ועד מקומי טמרה (יזרעאל)</t>
  </si>
  <si>
    <t>ועד מקומי יזרעאל</t>
  </si>
  <si>
    <t>ועד מקומי כפר יחזקאל</t>
  </si>
  <si>
    <t>ועד מקומי מגן שאול</t>
  </si>
  <si>
    <t>ועד מקומי מולדת בני ברית</t>
  </si>
  <si>
    <t>ועד מקומי מיטב</t>
  </si>
  <si>
    <t>ועד מקומי מקיבלה</t>
  </si>
  <si>
    <t>ועד מקומי מלאה</t>
  </si>
  <si>
    <t xml:space="preserve">הגלבוע  </t>
  </si>
  <si>
    <t>ועד מקומי נאעורה</t>
  </si>
  <si>
    <t>ועד מקומי ניר יפה</t>
  </si>
  <si>
    <t>ועד מקומי עין חרוד (אחוד)</t>
  </si>
  <si>
    <t>ועד מקומי עין חרוד (מאוחד)</t>
  </si>
  <si>
    <t>ועד מקומי פרזון</t>
  </si>
  <si>
    <t>ועד מקומי צנדלה</t>
  </si>
  <si>
    <t>ועד מקומי רם-און</t>
  </si>
  <si>
    <t>ועד מקומי רמת צבי</t>
  </si>
  <si>
    <t>ועד מקומי תל יוסף</t>
  </si>
  <si>
    <t>ועד מקומי אילת השחר</t>
  </si>
  <si>
    <t xml:space="preserve">הגליל העליון  </t>
  </si>
  <si>
    <t>ועד מקומי ברעם</t>
  </si>
  <si>
    <t>ועד מקומי גדות</t>
  </si>
  <si>
    <t>ועד מקומי גונן</t>
  </si>
  <si>
    <t>ועד מקומי דן</t>
  </si>
  <si>
    <t>ועד מקומי דפנה</t>
  </si>
  <si>
    <t>ועד מקומי הגושרים</t>
  </si>
  <si>
    <t>ועד מקומי חולתה</t>
  </si>
  <si>
    <t>ועד מקומי יפתח</t>
  </si>
  <si>
    <t>ועד מקומי יראון</t>
  </si>
  <si>
    <t>ועד מקומי כפר בלום</t>
  </si>
  <si>
    <t>ועד מקומי כפר גלעדי</t>
  </si>
  <si>
    <t>ועד מקומי כפר הנשיא</t>
  </si>
  <si>
    <t>ועד מקומי כפר סאלד</t>
  </si>
  <si>
    <t>ועד מקומי להבות הבשן</t>
  </si>
  <si>
    <t>ועד מקומי מחנים</t>
  </si>
  <si>
    <t>ועד מקומי מלכיה</t>
  </si>
  <si>
    <t>ועד מקומי מנרה</t>
  </si>
  <si>
    <t>ועד מקומי מעין ברוך</t>
  </si>
  <si>
    <t>ועד מקומי משגב עם</t>
  </si>
  <si>
    <t>ועד מקומי נאות מרדכי</t>
  </si>
  <si>
    <t>ועד מקומי סאסא</t>
  </si>
  <si>
    <t>ועד מקומי עמיעד</t>
  </si>
  <si>
    <t>ועד מקומי עמיר</t>
  </si>
  <si>
    <t>ועד מקומי צבעון</t>
  </si>
  <si>
    <t>ועד מקומי קדרים</t>
  </si>
  <si>
    <t>ועד מקומי שדה נחמיה</t>
  </si>
  <si>
    <t>ועד מקומי שמיר</t>
  </si>
  <si>
    <t>ועד מקומי שניר</t>
  </si>
  <si>
    <t>ועד מקומי אילניה</t>
  </si>
  <si>
    <t>הגליל התחתון</t>
  </si>
  <si>
    <t>ועד מקומי ארבל</t>
  </si>
  <si>
    <t>ועד מקומי בית קשת</t>
  </si>
  <si>
    <t>ועד מקומי בית רמון</t>
  </si>
  <si>
    <t>ועד מקומי גבעת אבני</t>
  </si>
  <si>
    <t>ועד מקומי הזורעים</t>
  </si>
  <si>
    <t>ועד מקומי כפר זיתים</t>
  </si>
  <si>
    <t>ועד מקומי כפר חטים</t>
  </si>
  <si>
    <t>ועד מקומי כפר קיש</t>
  </si>
  <si>
    <t>ועד מקומי לביא</t>
  </si>
  <si>
    <t>ועד מקומי מסד</t>
  </si>
  <si>
    <t>ועד מקומי מצפה</t>
  </si>
  <si>
    <t>ועד מקומי מצפה נטופה</t>
  </si>
  <si>
    <t>ועד מקומי שדה אילן</t>
  </si>
  <si>
    <t>ועד מקומי שדמות דבורה</t>
  </si>
  <si>
    <t>ועד מקומי שרונה</t>
  </si>
  <si>
    <t>ועד מקומי חצבה</t>
  </si>
  <si>
    <t xml:space="preserve">ערבה תיכונה  </t>
  </si>
  <si>
    <t>ועד מקומי ספיר</t>
  </si>
  <si>
    <t>ועד מקומי עדן</t>
  </si>
  <si>
    <t>ועד מקומי עין יהב</t>
  </si>
  <si>
    <t>ועד מקומי פארן</t>
  </si>
  <si>
    <t>ועד מקומי צופר</t>
  </si>
  <si>
    <t>ועד מקומי צוקים</t>
  </si>
  <si>
    <t>ועד מקומי אדורה</t>
  </si>
  <si>
    <t>הר חברון</t>
  </si>
  <si>
    <t>ועד מקומי אשכולות</t>
  </si>
  <si>
    <t>ועד מקומי חגי</t>
  </si>
  <si>
    <t>ועד מקומי טנא</t>
  </si>
  <si>
    <t>ועד מקומי כרמל</t>
  </si>
  <si>
    <t>ועד מקומי מעון</t>
  </si>
  <si>
    <t>ועד מקומי מצדות יהודה</t>
  </si>
  <si>
    <t>ועד מקומי נגוהות</t>
  </si>
  <si>
    <t>ועד מקומי סוסיה</t>
  </si>
  <si>
    <t>ועד מקומי סנסנה</t>
  </si>
  <si>
    <t>ועד מקומי עתניאל</t>
  </si>
  <si>
    <t>ועד מקומי פני חבר</t>
  </si>
  <si>
    <t>ועד מקומי שמעה</t>
  </si>
  <si>
    <t>ועד מקומי תלם</t>
  </si>
  <si>
    <t>ועד מקומי אבטין</t>
  </si>
  <si>
    <t>זבולון</t>
  </si>
  <si>
    <t>ועד מקומי אושה</t>
  </si>
  <si>
    <t>ועד מקומי יגור</t>
  </si>
  <si>
    <t>ועד מקומי כפר ביאליק</t>
  </si>
  <si>
    <t>ועד מקומי כפר המכבי</t>
  </si>
  <si>
    <t>ועד מקומי כפר הנער הדתי</t>
  </si>
  <si>
    <t>ועד מקומי כפר חסידים א'</t>
  </si>
  <si>
    <t>ועד מקומי כפר חסידים ב'</t>
  </si>
  <si>
    <t>ועד מקומי נופית</t>
  </si>
  <si>
    <t>ועד מקומי ראס עלי</t>
  </si>
  <si>
    <t>ועד מקומי רמת יוחנן</t>
  </si>
  <si>
    <t>ועד מקומי שער העמקים</t>
  </si>
  <si>
    <t>ועד מקומי אילות</t>
  </si>
  <si>
    <t>חבל אילות</t>
  </si>
  <si>
    <t>ועד מקומי אליפז</t>
  </si>
  <si>
    <t>ועד מקומי באר אורה</t>
  </si>
  <si>
    <t>ועד מקומי גרופית</t>
  </si>
  <si>
    <t>ועד מקומי יהל</t>
  </si>
  <si>
    <t>ועד מקומי יטבתה</t>
  </si>
  <si>
    <t>ועד מקומי לוטן</t>
  </si>
  <si>
    <t>ועד מקומי נוה חריף</t>
  </si>
  <si>
    <t>ועד מקומי סמר</t>
  </si>
  <si>
    <t>ועד מקומי קטורה</t>
  </si>
  <si>
    <t>ועד מקומי שזפון</t>
  </si>
  <si>
    <t>ועד מקומי שחרות</t>
  </si>
  <si>
    <t>ועד מקומי בית גמליאל</t>
  </si>
  <si>
    <t>חבל יבנה</t>
  </si>
  <si>
    <t>ועד מקומי בית רבן</t>
  </si>
  <si>
    <t>ועד מקומי בן זכאי</t>
  </si>
  <si>
    <t>ועד מקומי בני דרום</t>
  </si>
  <si>
    <t>ועד מקומי כרם יבנה ישיבה</t>
  </si>
  <si>
    <t>ועד מקומי ניר גלים</t>
  </si>
  <si>
    <t>ועד מקומי קבוצת יבנה</t>
  </si>
  <si>
    <t>ועד מקומי אחיסמך</t>
  </si>
  <si>
    <t>חבל מודיעין</t>
  </si>
  <si>
    <t>ועד מקומי בארות יצחק</t>
  </si>
  <si>
    <t>ועד מקומי בית נחמיה</t>
  </si>
  <si>
    <t>ועד מקומי בית עריף</t>
  </si>
  <si>
    <t>ועד מקומי בן שמן(מושב</t>
  </si>
  <si>
    <t>ועד מקומי בני עטרות</t>
  </si>
  <si>
    <t>ועד מקומי ברקת</t>
  </si>
  <si>
    <t>ועד מקומי גבעת כ"ח</t>
  </si>
  <si>
    <t>ועד מקומי גמזו</t>
  </si>
  <si>
    <t>ועד מקומי גנתון</t>
  </si>
  <si>
    <t>ועד מקומי חדיד</t>
  </si>
  <si>
    <t>ועד מקומי טירת יהודה</t>
  </si>
  <si>
    <t>ועד מקומי כפר דניאל</t>
  </si>
  <si>
    <t>ועד מקומי כפר טרומן</t>
  </si>
  <si>
    <t>ועד מקומי כפר רות</t>
  </si>
  <si>
    <t>ועד מקומי לפיד</t>
  </si>
  <si>
    <t>ועד מקומי מבוא מודיעים</t>
  </si>
  <si>
    <t>ועד מקומי מזור</t>
  </si>
  <si>
    <t>ועד מקומי נופך</t>
  </si>
  <si>
    <t>ועד מקומי נחלים</t>
  </si>
  <si>
    <t>ועד מקומי רנתיה</t>
  </si>
  <si>
    <t>ועד מקומי שילת</t>
  </si>
  <si>
    <t>כרם בן-שמן</t>
  </si>
  <si>
    <t>ועד מקומי בית שקמה</t>
  </si>
  <si>
    <t>חוף אשקלון</t>
  </si>
  <si>
    <t>ועד מקומי ברכיה</t>
  </si>
  <si>
    <t>ועד מקומי בת הדר</t>
  </si>
  <si>
    <t>ועד מקומי גברעם</t>
  </si>
  <si>
    <t>ועד מקומי גיאה</t>
  </si>
  <si>
    <t>ועד מקומי דחן (נצנים-כ"הנ)</t>
  </si>
  <si>
    <t>ועד מקומי הודיה</t>
  </si>
  <si>
    <t>ועד מקומי זיקים</t>
  </si>
  <si>
    <t>ועד מקומי חלץ</t>
  </si>
  <si>
    <t>ועד מקומי יד מרדכי</t>
  </si>
  <si>
    <t>ועד מקומי כוכב מיכאל</t>
  </si>
  <si>
    <t>ועד מקומי כרמיה</t>
  </si>
  <si>
    <t>ועד מקומי מבקיעים</t>
  </si>
  <si>
    <t>ועד מקומי משען</t>
  </si>
  <si>
    <t>ועד מקומי ניצן ב'</t>
  </si>
  <si>
    <t>ועד מקומי ניר ישראל</t>
  </si>
  <si>
    <t>ועד מקומי נצנים</t>
  </si>
  <si>
    <t>ועד מקומי נתיב העשרה</t>
  </si>
  <si>
    <t>ועד מקומי תלמי יפה</t>
  </si>
  <si>
    <t>ועד מקומי בית ארן</t>
  </si>
  <si>
    <t>חוף הכרמל</t>
  </si>
  <si>
    <t>ועד מקומי בית חנניה</t>
  </si>
  <si>
    <t>ועד מקומי בת שלמה</t>
  </si>
  <si>
    <t>ועד מקומי גבע כרמל</t>
  </si>
  <si>
    <t>ועד מקומי דור</t>
  </si>
  <si>
    <t>ועד מקומי הבונים</t>
  </si>
  <si>
    <t>ועד מקומי החותרים</t>
  </si>
  <si>
    <t>ועד מקומי כפר גלים</t>
  </si>
  <si>
    <t>ועד מקומי כרם מהר"ל</t>
  </si>
  <si>
    <t>ועד מקומי מאיר שפיה</t>
  </si>
  <si>
    <t>ועד מקומי מגדים</t>
  </si>
  <si>
    <t>ועד מקומי מעגן מיכאל</t>
  </si>
  <si>
    <t>ועד מקומי מעין צבי</t>
  </si>
  <si>
    <t>ועד מקומי נוה ים</t>
  </si>
  <si>
    <t>ועד מקומי נחשולים</t>
  </si>
  <si>
    <t>ועד מקומי ניר עציון</t>
  </si>
  <si>
    <t>ועד מקומי - עין חוד</t>
  </si>
  <si>
    <t>ועד מקומי - קיסריה</t>
  </si>
  <si>
    <t>ועד מקומי עין אילה</t>
  </si>
  <si>
    <t>ועד מקומי עין הוד</t>
  </si>
  <si>
    <t>ועד מקומי עין כרמל</t>
  </si>
  <si>
    <t>ועד מקומי עפר</t>
  </si>
  <si>
    <t>ועד מקומי עתלית</t>
  </si>
  <si>
    <t>ועד מקומי צרופה</t>
  </si>
  <si>
    <t>ועד מקומי שדות ים</t>
  </si>
  <si>
    <t>ועד מקומי אודים</t>
  </si>
  <si>
    <t>חוף השרון</t>
  </si>
  <si>
    <t>ועד מקומי ארסוף</t>
  </si>
  <si>
    <t>ועד מקומי בית יהושע</t>
  </si>
  <si>
    <t>ועד מקומי בני ציון</t>
  </si>
  <si>
    <t>ועד מקומי בצרה</t>
  </si>
  <si>
    <t>ועד מקומי גליל ים</t>
  </si>
  <si>
    <t>ועד מקומי געש</t>
  </si>
  <si>
    <t>ועד מקומי חרוצים</t>
  </si>
  <si>
    <t>ועד מקומי יקום</t>
  </si>
  <si>
    <t>ועד מקומי כפר נטר</t>
  </si>
  <si>
    <t>ועד מקומי רשפון</t>
  </si>
  <si>
    <t>ועד מקומי שפיים</t>
  </si>
  <si>
    <t>ועד מקומי תל יצחק</t>
  </si>
  <si>
    <t>ועד מקומי אל-עזי</t>
  </si>
  <si>
    <t>יואב</t>
  </si>
  <si>
    <t>ועד מקומי בית גברין</t>
  </si>
  <si>
    <t>ועד מקומי בית ניר</t>
  </si>
  <si>
    <t>ועד מקומי גלאון</t>
  </si>
  <si>
    <t>ועד מקומי גת (קבוץ)</t>
  </si>
  <si>
    <t>ועד מקומי ורדון</t>
  </si>
  <si>
    <t>ועד מקומי כפר הרי"ף</t>
  </si>
  <si>
    <t>ועד מקומי כפר מנחם</t>
  </si>
  <si>
    <t>ועד מקומי נגבה</t>
  </si>
  <si>
    <t>ועד מקומי נחלה</t>
  </si>
  <si>
    <t>ועד מקומי סגולה</t>
  </si>
  <si>
    <t>ועד מקומי קדמה</t>
  </si>
  <si>
    <t>ועד מקומי רבדים</t>
  </si>
  <si>
    <t>ועד מקומי שדה יואב</t>
  </si>
  <si>
    <t>ועד מקומי בני דרור</t>
  </si>
  <si>
    <t>לב השרון</t>
  </si>
  <si>
    <t>ועד מקומי גאולים</t>
  </si>
  <si>
    <t>ועד מקומי גנות הדר</t>
  </si>
  <si>
    <t>ועד מקומי חרות</t>
  </si>
  <si>
    <t>ועד מקומי ינוב</t>
  </si>
  <si>
    <t>ועד מקומי יעף</t>
  </si>
  <si>
    <t>ועד מקומי כפר הס</t>
  </si>
  <si>
    <t>ועד מקומי כפר יעבץ</t>
  </si>
  <si>
    <t>ועד מקומי משמרת</t>
  </si>
  <si>
    <t>ועד מקומי נורדיה</t>
  </si>
  <si>
    <t>ועד מקומי נצני עז</t>
  </si>
  <si>
    <t>ועד מקומי עזריאל</t>
  </si>
  <si>
    <t>ועד מקומי עין ורד</t>
  </si>
  <si>
    <t>ועד מקומי עין שריד</t>
  </si>
  <si>
    <t>ועד מקומי פורת</t>
  </si>
  <si>
    <t>ועד מקומי צור משה</t>
  </si>
  <si>
    <t>ועד מקומי שער אפרים</t>
  </si>
  <si>
    <t>ועד מקומי תנובות</t>
  </si>
  <si>
    <t>ועד מקומי אחזם</t>
  </si>
  <si>
    <t xml:space="preserve">לכיש  </t>
  </si>
  <si>
    <t>ועד מקומי אליאב</t>
  </si>
  <si>
    <t>ועד מקומי אמציה</t>
  </si>
  <si>
    <t>ועד מקומי בני דקלים</t>
  </si>
  <si>
    <t>ועד מקומי זהר</t>
  </si>
  <si>
    <t>ועד מקומי יד נתן (צפון)</t>
  </si>
  <si>
    <t>ועד מקומי לכיש</t>
  </si>
  <si>
    <t>ועד מקומי מושב ניר חן</t>
  </si>
  <si>
    <t>ועד מקומי מנוחה</t>
  </si>
  <si>
    <t>ועד מקומי נגה</t>
  </si>
  <si>
    <t>ועד מקומי נהורה</t>
  </si>
  <si>
    <t>ועד מקומי נטע</t>
  </si>
  <si>
    <t>ועד מקומי עצם</t>
  </si>
  <si>
    <t>ועד מקומי שדה דוד</t>
  </si>
  <si>
    <t>ועד מקומי שדה משה</t>
  </si>
  <si>
    <t>ועד מקומי שחר</t>
  </si>
  <si>
    <t>ועד מקומי שקף</t>
  </si>
  <si>
    <t>ועד מקומי תלמים</t>
  </si>
  <si>
    <t>ועד מקומי אליפלט</t>
  </si>
  <si>
    <t>מבואות חרמון</t>
  </si>
  <si>
    <t>ועד מקומי אמנון</t>
  </si>
  <si>
    <t>ועד מקומי בית הלל</t>
  </si>
  <si>
    <t>ועד מקומי דישון</t>
  </si>
  <si>
    <t>ועד מקומי יובל</t>
  </si>
  <si>
    <t>ועד מקומי כורזים</t>
  </si>
  <si>
    <t>ועד מקומי כחל</t>
  </si>
  <si>
    <t>ועד מקומי כרכם</t>
  </si>
  <si>
    <t>ועד מקומי מרגליות</t>
  </si>
  <si>
    <t>ועד מקומי משמר הירדן</t>
  </si>
  <si>
    <t>ועד מקומי רמות נפתלי</t>
  </si>
  <si>
    <t>ועד מקומי שאר ישוב</t>
  </si>
  <si>
    <t>ועד מקומי שדה אליעזר</t>
  </si>
  <si>
    <t>ועד מקומי אבן יצחק (גלעד)</t>
  </si>
  <si>
    <t>מגידו</t>
  </si>
  <si>
    <t>ועד מקומי אליקים</t>
  </si>
  <si>
    <t>ועד מקומי גבעת עז</t>
  </si>
  <si>
    <t>ועד מקומי דליה</t>
  </si>
  <si>
    <t>ועד מקומי הזורע</t>
  </si>
  <si>
    <t>ועד מקומי יקנעם (מושבה)</t>
  </si>
  <si>
    <t>ועד מקומי מגידו</t>
  </si>
  <si>
    <t>ועד מקומי מדרך עז</t>
  </si>
  <si>
    <t>ועד מקומי משמר העמק</t>
  </si>
  <si>
    <t>ועד מקומי עין העמק</t>
  </si>
  <si>
    <t>ועד מקומי עין השופט</t>
  </si>
  <si>
    <t>ועד מקומי רמות מנשה</t>
  </si>
  <si>
    <t>ועד מקומי רמת השופט</t>
  </si>
  <si>
    <t>ועד מקומי אלמוג</t>
  </si>
  <si>
    <t>מגילות ים המלח</t>
  </si>
  <si>
    <t>ועד מקומי בית הערבה</t>
  </si>
  <si>
    <t>ועד מקומי ורד יריחו</t>
  </si>
  <si>
    <t>ועד מקומי מצפה שלם</t>
  </si>
  <si>
    <t>ועד מקומי קלי"ה</t>
  </si>
  <si>
    <t>ועד מקומי אדמית</t>
  </si>
  <si>
    <t>מטה אשר</t>
  </si>
  <si>
    <t>ועד מקומי אחיהוד</t>
  </si>
  <si>
    <t>ועד מקומי אילון</t>
  </si>
  <si>
    <t>ועד מקומי אפק</t>
  </si>
  <si>
    <t>ועד מקומי אשרת</t>
  </si>
  <si>
    <t>ועד מקומי בוסתן הגליל</t>
  </si>
  <si>
    <t>ועד מקומי בית העמק</t>
  </si>
  <si>
    <t>ועד מקומי בן עמי</t>
  </si>
  <si>
    <t>ועד מקומי בצת</t>
  </si>
  <si>
    <t>ועד מקומי געתון</t>
  </si>
  <si>
    <t>ועד מקומי גשר הזיו</t>
  </si>
  <si>
    <t>ועד מקומי חניתה</t>
  </si>
  <si>
    <t>ועד מקומי יחיעם</t>
  </si>
  <si>
    <t>ועד מקומי יסעור</t>
  </si>
  <si>
    <t>ועד מקומי כברי</t>
  </si>
  <si>
    <t>ועד מקומי כליל</t>
  </si>
  <si>
    <t>ועד מקומי כפר מסריק</t>
  </si>
  <si>
    <t>ועד מקומי כפר ראש הנקרה</t>
  </si>
  <si>
    <t>ועד מקומי לוחמי הגיטאות</t>
  </si>
  <si>
    <t>ועד מקומי לימן</t>
  </si>
  <si>
    <t>ועד מקומי מצובה</t>
  </si>
  <si>
    <t>ועד מקומי נס עמים</t>
  </si>
  <si>
    <t>ועד מקומי נתיב השירה</t>
  </si>
  <si>
    <t>ועד מקומי סער</t>
  </si>
  <si>
    <t>ועד מקומי עברון</t>
  </si>
  <si>
    <t>ועד מקומי עין המפרץ</t>
  </si>
  <si>
    <t>ועד מקומי עמקה</t>
  </si>
  <si>
    <t>ועד מקומי עראמשה</t>
  </si>
  <si>
    <t>ועד מקומי רגבה</t>
  </si>
  <si>
    <t>ועד מקומי שבי ציון</t>
  </si>
  <si>
    <t>ועד מקומי שיח' דנון</t>
  </si>
  <si>
    <t>ועד מקומי שמרת</t>
  </si>
  <si>
    <t>ועד מקומי בית חורון</t>
  </si>
  <si>
    <t>מטה בנימין</t>
  </si>
  <si>
    <t>ועד מקומי גבע בנימין</t>
  </si>
  <si>
    <t>ועד מקומי גבעון החדשה</t>
  </si>
  <si>
    <t>ועד מקומי דלב</t>
  </si>
  <si>
    <t>ועד מקומי חלמיש</t>
  </si>
  <si>
    <t>ועד מקומי חשמונאים</t>
  </si>
  <si>
    <t>ועד מקומי טלמון</t>
  </si>
  <si>
    <t>ועד מקומי כוכב השחר</t>
  </si>
  <si>
    <t>ועד מקומי כוכב יעקב</t>
  </si>
  <si>
    <t>ועד מקומי כפר אדמים</t>
  </si>
  <si>
    <t>ועד מקומי כפר האורנים</t>
  </si>
  <si>
    <t>ועד מקומי מבוא חורון</t>
  </si>
  <si>
    <t>ועד מקומי מעלה לבונה</t>
  </si>
  <si>
    <t>ועד מקומי מעלה מכמש</t>
  </si>
  <si>
    <t>ועד מקומי מצפה יריחו</t>
  </si>
  <si>
    <t>ועד מקומי מתתיהו</t>
  </si>
  <si>
    <t>ועד מקומי נחליאל</t>
  </si>
  <si>
    <t>ועד מקומי ניל"י</t>
  </si>
  <si>
    <t>ועד מקומי נעלה</t>
  </si>
  <si>
    <t>ועד מקומי עטרת</t>
  </si>
  <si>
    <t>ועד מקומי עלי</t>
  </si>
  <si>
    <t>ועד מקומי עלמון</t>
  </si>
  <si>
    <t>ועד מקומי עפרה</t>
  </si>
  <si>
    <t>ועד מקומי פסגות</t>
  </si>
  <si>
    <t>ועד מקומי רמונים</t>
  </si>
  <si>
    <t>ועד מקומי שילה</t>
  </si>
  <si>
    <t>ועד מקומי גני מודיעין</t>
  </si>
  <si>
    <t>ועד מקומי אביעזר</t>
  </si>
  <si>
    <t>מטה יהודה</t>
  </si>
  <si>
    <t>ועד מקומי אבן ספיר</t>
  </si>
  <si>
    <t>ועד מקומי אדרת</t>
  </si>
  <si>
    <t>ועד מקומי אורה</t>
  </si>
  <si>
    <t>ועד מקומי אשתאול</t>
  </si>
  <si>
    <t>ועד מקומי בית זית</t>
  </si>
  <si>
    <t>ועד מקומי בית מאיר</t>
  </si>
  <si>
    <t>ועד מקומי בית נקופה</t>
  </si>
  <si>
    <t>ועד מקומי בקוע</t>
  </si>
  <si>
    <t>ועד מקומי בר גיורא</t>
  </si>
  <si>
    <t>ועד מקומי גבעת יערים</t>
  </si>
  <si>
    <t>ועד מקומי גבעת ישעיהו</t>
  </si>
  <si>
    <t>ועד מקומי גיזו</t>
  </si>
  <si>
    <t>ועד מקומי גפן</t>
  </si>
  <si>
    <t>ועד מקומי הראל</t>
  </si>
  <si>
    <t>ועד מקומי זכריה</t>
  </si>
  <si>
    <t>ועד מקומי זנוח</t>
  </si>
  <si>
    <t>ועד מקומי טל שחר</t>
  </si>
  <si>
    <t>ועד מקומי יד השמונה</t>
  </si>
  <si>
    <t>ועד מקומי ישעי</t>
  </si>
  <si>
    <t>ועד מקומי כסלון</t>
  </si>
  <si>
    <t>ועד מקומי כפר אוריה</t>
  </si>
  <si>
    <t>ועד מקומי לוזית</t>
  </si>
  <si>
    <t>ועד מקומי לי-און (שריגים)</t>
  </si>
  <si>
    <t>ועד מקומי מבוא ביתר</t>
  </si>
  <si>
    <t>ועד מקומי מוצא עלית</t>
  </si>
  <si>
    <t>ועד מקומי מחסיה</t>
  </si>
  <si>
    <t>ועד מקומי מטע</t>
  </si>
  <si>
    <t>ועד מקומי מסלת ציון</t>
  </si>
  <si>
    <t>ועד מקומי מעלה החמשה</t>
  </si>
  <si>
    <t>ועד מקומי נוה אילן</t>
  </si>
  <si>
    <t>ועד מקומי נוה מיכאל</t>
  </si>
  <si>
    <t>ועד מקומי נוה שלום</t>
  </si>
  <si>
    <t>ועד מקומי נחושה</t>
  </si>
  <si>
    <t>ועד מקומי נחם</t>
  </si>
  <si>
    <t>ועד מקומי נחשון</t>
  </si>
  <si>
    <t>ועד מקומי נטף</t>
  </si>
  <si>
    <t>ועד מקומי נס הרים</t>
  </si>
  <si>
    <t>ועד מקומי נתיב הל"ה</t>
  </si>
  <si>
    <t>ועד מקומי עגור</t>
  </si>
  <si>
    <t>ועד מקומי עין נקובא</t>
  </si>
  <si>
    <t>ועד מקומי עין ראפה</t>
  </si>
  <si>
    <t>ועד מקומי עמינדב</t>
  </si>
  <si>
    <t>ועד מקומי צובה</t>
  </si>
  <si>
    <t>ועד מקומי צור הדסה</t>
  </si>
  <si>
    <t>ועד מקומי צלפון</t>
  </si>
  <si>
    <t>ועד מקומי צפרירים</t>
  </si>
  <si>
    <t>ועד מקומי צרעה</t>
  </si>
  <si>
    <t>ועד מקומי קרית ענבים</t>
  </si>
  <si>
    <t>ועד מקומי רמת רזיאל</t>
  </si>
  <si>
    <t>ועד מקומי רמת רחל</t>
  </si>
  <si>
    <t>ועד מקומי שדות מיכה</t>
  </si>
  <si>
    <t>ועד מקומי שואבה</t>
  </si>
  <si>
    <t>ועד מקומי שרש</t>
  </si>
  <si>
    <t>ועד מקומי תירוש</t>
  </si>
  <si>
    <t>ועד מקומי תעוז</t>
  </si>
  <si>
    <t>ועד מקומי תרום</t>
  </si>
  <si>
    <t>ועד מקומי אום אל קוטוף</t>
  </si>
  <si>
    <t>מנשה</t>
  </si>
  <si>
    <t>ועד מקומי אל עריאן</t>
  </si>
  <si>
    <t>ועד מקומי ברקאי</t>
  </si>
  <si>
    <t>ועד מקומי גן השומרון</t>
  </si>
  <si>
    <t>ועד מקומי גן שמואל</t>
  </si>
  <si>
    <t>ועד מקומי כפר גליקסון</t>
  </si>
  <si>
    <t>ועד מקומי כפר פינס</t>
  </si>
  <si>
    <t>ועד מקומי להבות חביבה</t>
  </si>
  <si>
    <t>ועד מקומי מאור</t>
  </si>
  <si>
    <t>ועד מקומי מגל</t>
  </si>
  <si>
    <t>ועד מקומי מי עמי</t>
  </si>
  <si>
    <t>ועד מקומי מיסר</t>
  </si>
  <si>
    <t>ועד מקומי מענית</t>
  </si>
  <si>
    <t>ועד מקומי מצפה אילן</t>
  </si>
  <si>
    <t>ועד מקומי מצר</t>
  </si>
  <si>
    <t>ועד מקומי משמרות</t>
  </si>
  <si>
    <t>ועד מקומי עין עירון</t>
  </si>
  <si>
    <t>ועד מקומי עין שמר</t>
  </si>
  <si>
    <t>ועד מקומי קציר</t>
  </si>
  <si>
    <t>ועד מקומי רגבים</t>
  </si>
  <si>
    <t>ועד מקומי שדה יצחק</t>
  </si>
  <si>
    <t>ועד מקומי תלמי אלעזר</t>
  </si>
  <si>
    <t>ועד מקומי אבירים</t>
  </si>
  <si>
    <t>מעלה יוסף</t>
  </si>
  <si>
    <t>ועד מקומי אבן מנחם</t>
  </si>
  <si>
    <t>ועד מקומי אלקוש</t>
  </si>
  <si>
    <t>ועד מקומי גרן</t>
  </si>
  <si>
    <t>ועד מקומי גרנות הגליל</t>
  </si>
  <si>
    <t>ועד מקומי גתה</t>
  </si>
  <si>
    <t>ועד מקומי הילה</t>
  </si>
  <si>
    <t>ועד מקומי חסן</t>
  </si>
  <si>
    <t>ועד מקומי יערה</t>
  </si>
  <si>
    <t>ועד מקומי כפר רוזנוולד (זרעית)</t>
  </si>
  <si>
    <t>ועד מקומי לפידות</t>
  </si>
  <si>
    <t>ועד מקומי מנות</t>
  </si>
  <si>
    <t>ועד מקומי מעונה</t>
  </si>
  <si>
    <t>ועד מקומי מתת</t>
  </si>
  <si>
    <t>ועד מקומי נווה זיו</t>
  </si>
  <si>
    <t>ועד מקומי נטועה</t>
  </si>
  <si>
    <t>ועד מקומי עבדון</t>
  </si>
  <si>
    <t>ועד מקומי עין יעקב</t>
  </si>
  <si>
    <t>ועד מקומי פקיעין חדשה</t>
  </si>
  <si>
    <t>ועד מקומי צוריאל</t>
  </si>
  <si>
    <t>ועד מקומי שומרה</t>
  </si>
  <si>
    <t>ועד מקומי שתולה</t>
  </si>
  <si>
    <t>ועד מקומי אביבים</t>
  </si>
  <si>
    <t>מרום הגליל</t>
  </si>
  <si>
    <t>ועד מקומי אור-הגנוז</t>
  </si>
  <si>
    <t>ועד מקומי אמירים</t>
  </si>
  <si>
    <t>ועד מקומי ביריה</t>
  </si>
  <si>
    <t>ועד מקומי בר יוחאי</t>
  </si>
  <si>
    <t>ועד מקומי דוב"ב</t>
  </si>
  <si>
    <t>ועד מקומי דלתון</t>
  </si>
  <si>
    <t>ועד מקומי חזון</t>
  </si>
  <si>
    <t>ועד מקומי טפחות</t>
  </si>
  <si>
    <t>ועד מקומי כלנית</t>
  </si>
  <si>
    <t>ועד מקומי כפר שמאי</t>
  </si>
  <si>
    <t>ועד מקומי כרם בן זמרה</t>
  </si>
  <si>
    <t>ועד מקומי לבנים</t>
  </si>
  <si>
    <t>ועד מקומי מירון</t>
  </si>
  <si>
    <t>ועד מקומי ספסופה</t>
  </si>
  <si>
    <t>ועד מקומי - כפר חנניה</t>
  </si>
  <si>
    <t>ועד מקומי עין אל-אסד</t>
  </si>
  <si>
    <t>ועד מקומי עלמה</t>
  </si>
  <si>
    <t>ועד מקומי עמוקה</t>
  </si>
  <si>
    <t>ועד מקומי פרוד</t>
  </si>
  <si>
    <t>ועד מקומי ריחאניה</t>
  </si>
  <si>
    <t>ועד מקומי שזור</t>
  </si>
  <si>
    <t>ועד מקומי שפר</t>
  </si>
  <si>
    <t>ועד מקומי אשבול</t>
  </si>
  <si>
    <t>מרחבים</t>
  </si>
  <si>
    <t>ועד מקומי בטחה</t>
  </si>
  <si>
    <t>ועד מקומי גילת</t>
  </si>
  <si>
    <t>ועד מקומי מבועים</t>
  </si>
  <si>
    <t>ועד מקומי מסלול</t>
  </si>
  <si>
    <t>ועד מקומי ניר משה</t>
  </si>
  <si>
    <t>ועד מקומי ניר עקיבא</t>
  </si>
  <si>
    <t>ועד מקומי פדויים</t>
  </si>
  <si>
    <t>ועד מקומי פטיש</t>
  </si>
  <si>
    <t>ועד מקומי פעמי תש"ז</t>
  </si>
  <si>
    <t>ועד מקומי קלחים</t>
  </si>
  <si>
    <t>ועד מקומי רנן</t>
  </si>
  <si>
    <t>ועד מקומי שדה צבי</t>
  </si>
  <si>
    <t>ועד מקומי תלמי ביל"ו</t>
  </si>
  <si>
    <t>ועד מקומי תפרח</t>
  </si>
  <si>
    <t>ועד מקומי אבטליון</t>
  </si>
  <si>
    <t>משגב</t>
  </si>
  <si>
    <t>ועד מקומי אשבל</t>
  </si>
  <si>
    <t>ועד מקומי אשחר</t>
  </si>
  <si>
    <t>ועד מקומי גילון</t>
  </si>
  <si>
    <t>ועד מקומי דמיידה</t>
  </si>
  <si>
    <t>ועד מקומי הררית</t>
  </si>
  <si>
    <t>ועד מקומי חוסניה</t>
  </si>
  <si>
    <t>ועד מקומי חלוץ</t>
  </si>
  <si>
    <t>ועד מקומי חרשים</t>
  </si>
  <si>
    <t>ועד מקומי טל-אל</t>
  </si>
  <si>
    <t>ועד מקומי יובלים</t>
  </si>
  <si>
    <t>ועד מקומי יודפת</t>
  </si>
  <si>
    <t>ועד מקומי יעד</t>
  </si>
  <si>
    <t>ועד מקומי כישור</t>
  </si>
  <si>
    <t>ועד מקומי כמאנה</t>
  </si>
  <si>
    <t>ועד מקומי כמון</t>
  </si>
  <si>
    <t>ועד מקומי לבון</t>
  </si>
  <si>
    <t>ועד מקומי לטם</t>
  </si>
  <si>
    <t>ועד מקומי מורן</t>
  </si>
  <si>
    <t>ועד מקומי מורשת</t>
  </si>
  <si>
    <t>ועד מקומי מכמנים</t>
  </si>
  <si>
    <t>ועד מקומי מנוף</t>
  </si>
  <si>
    <t>ועד מקומי מצפה אבי"ב</t>
  </si>
  <si>
    <t>ועד מקומי סלמה</t>
  </si>
  <si>
    <t>ועד מקומי ערב על נעים</t>
  </si>
  <si>
    <t>ועד מקומי פלך</t>
  </si>
  <si>
    <t>ועד מקומי צביה</t>
  </si>
  <si>
    <t>ועד מקומי צורית</t>
  </si>
  <si>
    <t>ועד מקומי קורנית</t>
  </si>
  <si>
    <t>ועד מקומי ראס אל-עין</t>
  </si>
  <si>
    <t>ועד מקומי רקפת</t>
  </si>
  <si>
    <t>ועד מקומי שגב</t>
  </si>
  <si>
    <t>ועד מקומי שורשים</t>
  </si>
  <si>
    <t>ועד מקומי שכניה</t>
  </si>
  <si>
    <t>ועד מקומי תובל</t>
  </si>
  <si>
    <t>ועד מקומי אבו קרינאת</t>
  </si>
  <si>
    <t>נווה מדבר</t>
  </si>
  <si>
    <t>ועד מקומי אבו תלול</t>
  </si>
  <si>
    <t>ועד מקומי באר הדאג'</t>
  </si>
  <si>
    <t>ועד מקומי קצר א-סר</t>
  </si>
  <si>
    <t>ועד מקומי בית חלקיה</t>
  </si>
  <si>
    <t>נחל שורק</t>
  </si>
  <si>
    <t>ועד מקומי בני ראם</t>
  </si>
  <si>
    <t>ועד מקומי גני טל</t>
  </si>
  <si>
    <t>ועד מקומי חפץ חיים</t>
  </si>
  <si>
    <t>ועד מקומי יד בנימין</t>
  </si>
  <si>
    <t>ועד מקומי יסודות</t>
  </si>
  <si>
    <t>ועד מקומי נצר חזני</t>
  </si>
  <si>
    <t>ועד מקומי אלמגור</t>
  </si>
  <si>
    <t xml:space="preserve">עמק הירדן </t>
  </si>
  <si>
    <t>ועד מקומי אלמות</t>
  </si>
  <si>
    <t>ועד מקומי אפיקים</t>
  </si>
  <si>
    <t>ועד מקומי אשדות יעקב (אחוד)</t>
  </si>
  <si>
    <t>ועד מקומי אשדות יעקב (מאוחד)</t>
  </si>
  <si>
    <t>ועד מקומי בית זרע</t>
  </si>
  <si>
    <t>ועד מקומי גנוסר</t>
  </si>
  <si>
    <t>ועד מקומי דגניה א'</t>
  </si>
  <si>
    <t>ועד מקומי דגניה ב'</t>
  </si>
  <si>
    <t>ועד מקומי האון</t>
  </si>
  <si>
    <t>ועד מקומי חוקוק</t>
  </si>
  <si>
    <t>ועד מקומי כנרת</t>
  </si>
  <si>
    <t>ועד מקומי כנרת (קבוצה)</t>
  </si>
  <si>
    <t>ועד מקומי מסדה</t>
  </si>
  <si>
    <t>ועד מקומי מעגן</t>
  </si>
  <si>
    <t>ועד מקומי עין גב</t>
  </si>
  <si>
    <t>ועד מקומי פוריה עלית</t>
  </si>
  <si>
    <t>ועד מקומי פוריה-כפר עבודה</t>
  </si>
  <si>
    <t>ועד מקומי פוריה-נוה עובד</t>
  </si>
  <si>
    <t>ועד מקומי רביד</t>
  </si>
  <si>
    <t>ועד מקומי שער הגולן</t>
  </si>
  <si>
    <t>ועד מקומי תל קציר</t>
  </si>
  <si>
    <t>ועד מקומי בית יוסף</t>
  </si>
  <si>
    <t>עמק המעינות</t>
  </si>
  <si>
    <t>ועד מקומי גשר</t>
  </si>
  <si>
    <t>ועד מקומי חמדיה</t>
  </si>
  <si>
    <t>ועד מקומי טירת צבי</t>
  </si>
  <si>
    <t>ועד מקומי ירדנה</t>
  </si>
  <si>
    <t>ועד מקומי כפר רופין</t>
  </si>
  <si>
    <t>ועד מקומי מירב</t>
  </si>
  <si>
    <t>ועד מקומי מנחמיה</t>
  </si>
  <si>
    <t>ועד מקומי מסלות</t>
  </si>
  <si>
    <t>ועד מקומי מעוז חיים</t>
  </si>
  <si>
    <t>ועד מקומי מעלה גלבוע</t>
  </si>
  <si>
    <t>ועד מקומי נוה אור</t>
  </si>
  <si>
    <t>ועד מקומי נוה איתן</t>
  </si>
  <si>
    <t>ועד מקומי ניר דוד(תל עמל)</t>
  </si>
  <si>
    <t>ועד מקומי עין הנצי"ב</t>
  </si>
  <si>
    <t>ועד מקומי רויה</t>
  </si>
  <si>
    <t>ועד מקומי רחוב</t>
  </si>
  <si>
    <t>ועד מקומי רשפים</t>
  </si>
  <si>
    <t>ועד מקומי שדה אליהו</t>
  </si>
  <si>
    <t>ועד מקומי שדה נחום</t>
  </si>
  <si>
    <t>ועד מקומי שדי תרומות</t>
  </si>
  <si>
    <t>ועד מקומי שלוחות</t>
  </si>
  <si>
    <t>ועד מקומי תל תאומים</t>
  </si>
  <si>
    <t>ועד מקומי אביחיל</t>
  </si>
  <si>
    <t>עמק חפר</t>
  </si>
  <si>
    <t>ועד מקומי אחיטוב</t>
  </si>
  <si>
    <t>ועד מקומי אלישיב</t>
  </si>
  <si>
    <t>ועד מקומי אמץ</t>
  </si>
  <si>
    <t>ועד מקומי בארותים</t>
  </si>
  <si>
    <t>ועד מקומי בורגתה</t>
  </si>
  <si>
    <t>ועד מקומי בחן</t>
  </si>
  <si>
    <t>ועד מקומי בית הלוי</t>
  </si>
  <si>
    <t>ועד מקומי בית חרות</t>
  </si>
  <si>
    <t>ועד מקומי בית ינאי</t>
  </si>
  <si>
    <t>ועד מקומי בית יצחק שער חפר</t>
  </si>
  <si>
    <t>ועד מקומי ביתן אהרן</t>
  </si>
  <si>
    <t>ועד מקומי בת חן</t>
  </si>
  <si>
    <t>ועד מקומי בת חפר</t>
  </si>
  <si>
    <t>ועד מקומי גאולי תימן</t>
  </si>
  <si>
    <t>ועד מקומי גבעת חיים אחוד</t>
  </si>
  <si>
    <t>ועד מקומי גבעת חיים מאוחד</t>
  </si>
  <si>
    <t>ועד מקומי גבעת שפירא</t>
  </si>
  <si>
    <t>ועד מקומי גן יאשיה</t>
  </si>
  <si>
    <t>ועד מקומי הדר עם</t>
  </si>
  <si>
    <t>ועד מקומי המעפיל</t>
  </si>
  <si>
    <t>ועד מקומי העגן</t>
  </si>
  <si>
    <t>ועד מקומי חבצלת השרון</t>
  </si>
  <si>
    <t>ועד מקומי חבת ציון</t>
  </si>
  <si>
    <t>ועד מקומי חגלה</t>
  </si>
  <si>
    <t>ועד מקומי חופית</t>
  </si>
  <si>
    <t>ועד מקומי חניאל</t>
  </si>
  <si>
    <t>ועד מקומי חרב לאת</t>
  </si>
  <si>
    <t>ועד מקומי יד חנה</t>
  </si>
  <si>
    <t>ועד מקומי כפר הרא"ה</t>
  </si>
  <si>
    <t>ועד מקומי כפר ויתקין</t>
  </si>
  <si>
    <t>ועד מקומי כפר חיים</t>
  </si>
  <si>
    <t>ועד מקומי כפר ידידיה</t>
  </si>
  <si>
    <t>ועד מקומי כפר מונש</t>
  </si>
  <si>
    <t>ועד מקומי מכמרת</t>
  </si>
  <si>
    <t>ועד מקומי מעברות</t>
  </si>
  <si>
    <t>ועד מקומי משמר השרון</t>
  </si>
  <si>
    <t>ועד מקומי עין החורש</t>
  </si>
  <si>
    <t>ועד מקומי עלש</t>
  </si>
  <si>
    <t>ועד מקומי צוקי ים</t>
  </si>
  <si>
    <t>ועד מקומי שושנת העמקים (רסקו)</t>
  </si>
  <si>
    <t>ועד מקומי אחוזת ברק</t>
  </si>
  <si>
    <t>עמק יזרעאל</t>
  </si>
  <si>
    <t>ועד מקומי אלון הגליל</t>
  </si>
  <si>
    <t>ועד מקומי אלוני אבא</t>
  </si>
  <si>
    <t>ועד מקומי אלונים</t>
  </si>
  <si>
    <t>ועד מקומי בית זיד</t>
  </si>
  <si>
    <t>ועד מקומי בית לחם הגלילית</t>
  </si>
  <si>
    <t>ועד מקומי בית שערים</t>
  </si>
  <si>
    <t>ועד מקומי בלפוריה</t>
  </si>
  <si>
    <t>ועד מקומי גבעת אלה</t>
  </si>
  <si>
    <t>ועד מקומי גבת</t>
  </si>
  <si>
    <t>ועד מקומי גזית</t>
  </si>
  <si>
    <t>ועד מקומי גניגר</t>
  </si>
  <si>
    <t>ועד מקומי דברת</t>
  </si>
  <si>
    <t>ועד מקומי הושעיה</t>
  </si>
  <si>
    <t>ועד מקומי היוגב</t>
  </si>
  <si>
    <t>ועד מקומי הסוללים</t>
  </si>
  <si>
    <t>ועד מקומי הרדוף</t>
  </si>
  <si>
    <t>ועד מקומי חנתון</t>
  </si>
  <si>
    <t>ועד מקומי יפעת</t>
  </si>
  <si>
    <t>ועד מקומי כפר ברוך</t>
  </si>
  <si>
    <t>ועד מקומי כפר גדעון</t>
  </si>
  <si>
    <t>ועד מקומי כפר החרש</t>
  </si>
  <si>
    <t>ועד מקומי כפר יהושע</t>
  </si>
  <si>
    <t>ועד מקומי מזרע</t>
  </si>
  <si>
    <t>ועד מקומי מנשית-זבדה</t>
  </si>
  <si>
    <t>ועד מקומי מרחביה (מושב)</t>
  </si>
  <si>
    <t>ועד מקומי מרחביה (קבוץ)</t>
  </si>
  <si>
    <t>ועד מקומי נהלל</t>
  </si>
  <si>
    <t>ועד מקומי סוואעד חמירה</t>
  </si>
  <si>
    <t>ועד מקומי עדי</t>
  </si>
  <si>
    <t>ועד מקומי עין דור</t>
  </si>
  <si>
    <t>ועד מקומי צפורי</t>
  </si>
  <si>
    <t>ועד מקומי רמת דוד</t>
  </si>
  <si>
    <t>ועד מקומי שדה יעקב</t>
  </si>
  <si>
    <t>ועד מקומי שימשית</t>
  </si>
  <si>
    <t>ועד מקומי שריד</t>
  </si>
  <si>
    <t>ועד מקומי תל עדשים</t>
  </si>
  <si>
    <t>ועד מקומי תמרת</t>
  </si>
  <si>
    <t>ועד מקומי אחיעזר</t>
  </si>
  <si>
    <t>עמק לוד</t>
  </si>
  <si>
    <t>ועד מקומי גנות</t>
  </si>
  <si>
    <t>ועד מקומי זיתן</t>
  </si>
  <si>
    <t>ועד מקומי חמד</t>
  </si>
  <si>
    <t>ועד מקומי יגל</t>
  </si>
  <si>
    <t>ועד מקומי כפר חב"ד</t>
  </si>
  <si>
    <t>ועד מקומי משמר השבעה</t>
  </si>
  <si>
    <t>ועד מקומי ניר צבי</t>
  </si>
  <si>
    <t>ועד מקומי צפריה</t>
  </si>
  <si>
    <t>ועד מקומי ארגמן</t>
  </si>
  <si>
    <t>ערבות הירדן (בקעת הירדן)</t>
  </si>
  <si>
    <t>ועד מקומי בקעות</t>
  </si>
  <si>
    <t>ועד מקומי גלגל</t>
  </si>
  <si>
    <t>ועד מקומי גתית</t>
  </si>
  <si>
    <t>ועד מקומי חמרה</t>
  </si>
  <si>
    <t>ועד מקומי ייטב</t>
  </si>
  <si>
    <t>ועד מקומי יפית</t>
  </si>
  <si>
    <t>ועד מקומי מחולה</t>
  </si>
  <si>
    <t>ועד מקומי מכורה</t>
  </si>
  <si>
    <t>ועד מקומי משואה</t>
  </si>
  <si>
    <t>ועד מקומי משכיות</t>
  </si>
  <si>
    <t>ועד מקומי נח"ל חמדת</t>
  </si>
  <si>
    <t>ועד מקומי נירן</t>
  </si>
  <si>
    <t>ועד מקומי נעמי</t>
  </si>
  <si>
    <t>ועד מקומי נתיב הגדוד</t>
  </si>
  <si>
    <t>ועד מקומי פצאל</t>
  </si>
  <si>
    <t>ועד מקומי רועי</t>
  </si>
  <si>
    <t>ועד מקומי שדמות מחולה</t>
  </si>
  <si>
    <t>ועד מקומי תמר(תומר)</t>
  </si>
  <si>
    <t>ועד מקומי רותם</t>
  </si>
  <si>
    <t>ועד מקומי אשלים</t>
  </si>
  <si>
    <t>רמת נגב</t>
  </si>
  <si>
    <t>ועד מקומי באר מילכה</t>
  </si>
  <si>
    <t>ועד מקומי טללים</t>
  </si>
  <si>
    <t>ועד מקומי כמהין</t>
  </si>
  <si>
    <t>ועד מקומי מדרשת בן גוריון</t>
  </si>
  <si>
    <t>ועד מקומי מרחב עם</t>
  </si>
  <si>
    <t>ועד מקומי משאבי שדה</t>
  </si>
  <si>
    <t>ועד מקומי נצני סיני</t>
  </si>
  <si>
    <t>ועד מקומי רביבים</t>
  </si>
  <si>
    <t>ועד מקומי רתמים</t>
  </si>
  <si>
    <t>ועד מקומי שדה בוקר</t>
  </si>
  <si>
    <t>ועד מקומי בית הגדי</t>
  </si>
  <si>
    <t>שדות נגב</t>
  </si>
  <si>
    <t>ועד מקומי גבעולים</t>
  </si>
  <si>
    <t>ועד מקומי זמרת</t>
  </si>
  <si>
    <t>ועד מקומי זרועה</t>
  </si>
  <si>
    <t>ועד מקומי יושיביה</t>
  </si>
  <si>
    <t>ועד מקומי כפר מימון</t>
  </si>
  <si>
    <t>ועד מקומי מלילות</t>
  </si>
  <si>
    <t>ועד מקומי סעד</t>
  </si>
  <si>
    <t>ועד מקומי עלומים</t>
  </si>
  <si>
    <t>ועד מקומי שבלים</t>
  </si>
  <si>
    <t>ועד מקומי שובה</t>
  </si>
  <si>
    <t>ועד מקומי שוקדה</t>
  </si>
  <si>
    <t>ועד מקומי שרשרת</t>
  </si>
  <si>
    <t>ועד מקומי תקומה</t>
  </si>
  <si>
    <t>ועד מקומי אבני-חפץ</t>
  </si>
  <si>
    <t>שומרון</t>
  </si>
  <si>
    <t>ועד מקומי איתמר</t>
  </si>
  <si>
    <t>ועד מקומי אלון מורה</t>
  </si>
  <si>
    <t>ועד מקומי ברוכין</t>
  </si>
  <si>
    <t>ועד מקומי ברכה</t>
  </si>
  <si>
    <t>ועד מקומי ברקן</t>
  </si>
  <si>
    <t>ועד מקומי חננית</t>
  </si>
  <si>
    <t>ועד מקומי חרמש</t>
  </si>
  <si>
    <t>ועד מקומי יצהר</t>
  </si>
  <si>
    <t>ועד מקומי יקיר</t>
  </si>
  <si>
    <t>ועד מקומי כפר תפוח</t>
  </si>
  <si>
    <t>ועד מקומי מבוא דותן</t>
  </si>
  <si>
    <t>ועד מקומי מגדלים</t>
  </si>
  <si>
    <t>ועד מקומי מעלה שומרון</t>
  </si>
  <si>
    <t>ועד מקומי נופים</t>
  </si>
  <si>
    <t>ועד מקומי סלעית</t>
  </si>
  <si>
    <t>ועד מקומי עלי-זהב</t>
  </si>
  <si>
    <t>ועד מקומי ענב</t>
  </si>
  <si>
    <t>ועד מקומי עץ אפרים</t>
  </si>
  <si>
    <t>ועד מקומי פדואל</t>
  </si>
  <si>
    <t>ועד מקומי צופין</t>
  </si>
  <si>
    <t>ועד מקומי קרית נטפים</t>
  </si>
  <si>
    <t>ועד מקומי רבבה</t>
  </si>
  <si>
    <t>ועד מקומי רחלים</t>
  </si>
  <si>
    <t>ועד מקומי ריחן</t>
  </si>
  <si>
    <t>ועד מקומי שבי שומרון</t>
  </si>
  <si>
    <t>ועד מקומי שערי תקוה</t>
  </si>
  <si>
    <t>ועד מקומי שקד</t>
  </si>
  <si>
    <t>ועד מקומי אור הנר</t>
  </si>
  <si>
    <t>שער הנגב</t>
  </si>
  <si>
    <t>ועד מקומי ארז</t>
  </si>
  <si>
    <t>ועד מקומי ברור חיל</t>
  </si>
  <si>
    <t>ועד מקומי גבים</t>
  </si>
  <si>
    <t>ועד מקומי דורות</t>
  </si>
  <si>
    <t>ועד מקומי יכיני</t>
  </si>
  <si>
    <t>ועד מקומי כפר עזה</t>
  </si>
  <si>
    <t>ועד מקומי מפלסים</t>
  </si>
  <si>
    <t>ועד מקומי נחל עז</t>
  </si>
  <si>
    <t>ועד מקומי ניר עם</t>
  </si>
  <si>
    <t>ועד מקומי רוחמה</t>
  </si>
  <si>
    <t>ועד מקומי אבן שמואל</t>
  </si>
  <si>
    <t>שפיר</t>
  </si>
  <si>
    <t>ועד מקומי איתן</t>
  </si>
  <si>
    <t>ועד מקומי אלומה</t>
  </si>
  <si>
    <t>ועד מקומי זבדיאל</t>
  </si>
  <si>
    <t>ועד מקומי זרחיה</t>
  </si>
  <si>
    <t>ועד מקומי מרכז שפירא</t>
  </si>
  <si>
    <t>ועד מקומי משואות יצחק</t>
  </si>
  <si>
    <t>ועד מקומי נעם</t>
  </si>
  <si>
    <t>ועד מקומי עוזה</t>
  </si>
  <si>
    <t>ועד מקומי עין צורים</t>
  </si>
  <si>
    <t>ועד מקומי קוממיות</t>
  </si>
  <si>
    <t>ועד מקומי רוחה</t>
  </si>
  <si>
    <t>ועד מקומי שלוה</t>
  </si>
  <si>
    <t>ועד מקומי שפיר</t>
  </si>
  <si>
    <t>ועד מקומי הר עמשא</t>
  </si>
  <si>
    <t>תמר</t>
  </si>
  <si>
    <t>ועד מקומי נאות הככר</t>
  </si>
  <si>
    <t>ועד מקומי נוה זהר</t>
  </si>
  <si>
    <t>ועד מקומי עין גדי</t>
  </si>
  <si>
    <t>ועד מקומי עין חצבה</t>
  </si>
  <si>
    <t>ועד מקומי עין תמר</t>
  </si>
  <si>
    <t>רשות לדוגמא</t>
  </si>
  <si>
    <t>שם הועד 2</t>
  </si>
  <si>
    <t>כפר חנניה</t>
  </si>
  <si>
    <t>עין חוד</t>
  </si>
  <si>
    <t>קיסריה</t>
  </si>
  <si>
    <t>ועד לדוגמא</t>
  </si>
  <si>
    <t>אבו קרינאת</t>
  </si>
  <si>
    <t>הוקם מתוקף "צו המועצות המקומיות (מועצות אזוריות), התשי"ח - 1958", והוא נכלל בשטח השיפוט של המועצה האזורית</t>
  </si>
  <si>
    <t>(להלן: "המועצה").</t>
  </si>
  <si>
    <t>אבטליון</t>
  </si>
  <si>
    <t>אושר  ע"י הוועד ביום 31.12.20XX  וע"י מליאת המועצה ביום ------</t>
  </si>
  <si>
    <t>א</t>
  </si>
  <si>
    <t>חמאם</t>
  </si>
  <si>
    <t>עוזייר</t>
  </si>
  <si>
    <t>רומאנה</t>
  </si>
  <si>
    <t>רומת הייב</t>
  </si>
  <si>
    <t>ב</t>
  </si>
  <si>
    <t>אום בטין</t>
  </si>
  <si>
    <t>אל סייד</t>
  </si>
  <si>
    <t>דריג'את</t>
  </si>
  <si>
    <t>כחלה</t>
  </si>
  <si>
    <t>מולדה</t>
  </si>
  <si>
    <t>מכחול</t>
  </si>
  <si>
    <t>תראבין א-צאנע</t>
  </si>
  <si>
    <t>ג</t>
  </si>
  <si>
    <t>אביאל</t>
  </si>
  <si>
    <t>גבעת ניל"י</t>
  </si>
  <si>
    <t>עמיקם</t>
  </si>
  <si>
    <t>ד</t>
  </si>
  <si>
    <t>אבשלום</t>
  </si>
  <si>
    <t>אוהד</t>
  </si>
  <si>
    <t>אורים</t>
  </si>
  <si>
    <t>בארי</t>
  </si>
  <si>
    <t>בני נצרים</t>
  </si>
  <si>
    <t>גבולות</t>
  </si>
  <si>
    <t>דקל</t>
  </si>
  <si>
    <t>חולית</t>
  </si>
  <si>
    <t>יבול</t>
  </si>
  <si>
    <t>ישע</t>
  </si>
  <si>
    <t>יתד</t>
  </si>
  <si>
    <t>כסופים</t>
  </si>
  <si>
    <t>כרם שלום</t>
  </si>
  <si>
    <t>מבטחים</t>
  </si>
  <si>
    <t>מגן</t>
  </si>
  <si>
    <t>נווה</t>
  </si>
  <si>
    <t>ניר יצחק</t>
  </si>
  <si>
    <t>ניר עוז</t>
  </si>
  <si>
    <t>נירים</t>
  </si>
  <si>
    <t>סופה</t>
  </si>
  <si>
    <t>עין הבשור</t>
  </si>
  <si>
    <t>עין השלשה</t>
  </si>
  <si>
    <t>עמיעז</t>
  </si>
  <si>
    <t>פריגן</t>
  </si>
  <si>
    <t>צאלים</t>
  </si>
  <si>
    <t>צוחר</t>
  </si>
  <si>
    <t>רעים</t>
  </si>
  <si>
    <t>שדה נצן</t>
  </si>
  <si>
    <t>שדי אברהם</t>
  </si>
  <si>
    <t>שלומית</t>
  </si>
  <si>
    <t>תלמי אליהו</t>
  </si>
  <si>
    <t>תלמי יוסף</t>
  </si>
  <si>
    <t>ה</t>
  </si>
  <si>
    <t>אביגדור</t>
  </si>
  <si>
    <t>אורות</t>
  </si>
  <si>
    <t>אחווה</t>
  </si>
  <si>
    <t>אמונים</t>
  </si>
  <si>
    <t>בית עזרא</t>
  </si>
  <si>
    <t>בצרון</t>
  </si>
  <si>
    <t>גבעתי</t>
  </si>
  <si>
    <t>חצב</t>
  </si>
  <si>
    <t>חצור-אשדוד</t>
  </si>
  <si>
    <t>ינון</t>
  </si>
  <si>
    <t>כפר אחים</t>
  </si>
  <si>
    <t>כפר ורבורג</t>
  </si>
  <si>
    <t>נוה מבטח</t>
  </si>
  <si>
    <t>ניר בנים</t>
  </si>
  <si>
    <t>עזר</t>
  </si>
  <si>
    <t>עזריקם</t>
  </si>
  <si>
    <t>ערוגות</t>
  </si>
  <si>
    <t>שדה עזיהו</t>
  </si>
  <si>
    <t>שתולים</t>
  </si>
  <si>
    <t>תלמי יחיאל</t>
  </si>
  <si>
    <t>תמורים</t>
  </si>
  <si>
    <t>ו</t>
  </si>
  <si>
    <t>דחי</t>
  </si>
  <si>
    <t>כפר מצר</t>
  </si>
  <si>
    <t>ניין</t>
  </si>
  <si>
    <t>סולם</t>
  </si>
  <si>
    <t>ז</t>
  </si>
  <si>
    <t>בית קמה</t>
  </si>
  <si>
    <t>ברוש</t>
  </si>
  <si>
    <t>גבעות בר</t>
  </si>
  <si>
    <t>דבירה</t>
  </si>
  <si>
    <t>חצרים</t>
  </si>
  <si>
    <t>כרמים</t>
  </si>
  <si>
    <t>להב</t>
  </si>
  <si>
    <t>משמר הנגב</t>
  </si>
  <si>
    <t>נבטים</t>
  </si>
  <si>
    <t>שובל</t>
  </si>
  <si>
    <t>שומריה</t>
  </si>
  <si>
    <t>תאשור</t>
  </si>
  <si>
    <t>תדהר</t>
  </si>
  <si>
    <t>ח</t>
  </si>
  <si>
    <t>בית אלעזרי</t>
  </si>
  <si>
    <t>בניה</t>
  </si>
  <si>
    <t>גבעת ברנר</t>
  </si>
  <si>
    <t>גבתון</t>
  </si>
  <si>
    <t>גן שלמה</t>
  </si>
  <si>
    <t>קדרון</t>
  </si>
  <si>
    <t>ט</t>
  </si>
  <si>
    <t>גן הדרום</t>
  </si>
  <si>
    <t>כפר אביב</t>
  </si>
  <si>
    <t>כפר מרדכי</t>
  </si>
  <si>
    <t>מישר</t>
  </si>
  <si>
    <t>משגב דב</t>
  </si>
  <si>
    <t>עשרת</t>
  </si>
  <si>
    <t>שדמה</t>
  </si>
  <si>
    <t>י</t>
  </si>
  <si>
    <t>אבני איתן</t>
  </si>
  <si>
    <t>אדם(אודם)</t>
  </si>
  <si>
    <t>אורטל</t>
  </si>
  <si>
    <t>אל-רום</t>
  </si>
  <si>
    <t>אלוני הבשן</t>
  </si>
  <si>
    <t>אלי על</t>
  </si>
  <si>
    <t>אניעם</t>
  </si>
  <si>
    <t>אפיק</t>
  </si>
  <si>
    <t>בני יהודה</t>
  </si>
  <si>
    <t>גבעת יואב</t>
  </si>
  <si>
    <t>גשור</t>
  </si>
  <si>
    <t>חד-נס</t>
  </si>
  <si>
    <t>חספין</t>
  </si>
  <si>
    <t>יונתן</t>
  </si>
  <si>
    <t>כנף</t>
  </si>
  <si>
    <t>כפר חרוב</t>
  </si>
  <si>
    <t>מבוא חמה</t>
  </si>
  <si>
    <t>מיצר</t>
  </si>
  <si>
    <t>מעלה גמלא</t>
  </si>
  <si>
    <t>מרום גולן</t>
  </si>
  <si>
    <t>נאות גולן</t>
  </si>
  <si>
    <t>נוב</t>
  </si>
  <si>
    <t>נוה אטי"ב</t>
  </si>
  <si>
    <t>נטור</t>
  </si>
  <si>
    <t>עין זיון</t>
  </si>
  <si>
    <t>קדמת צבי</t>
  </si>
  <si>
    <t>קשת</t>
  </si>
  <si>
    <t>רמות</t>
  </si>
  <si>
    <t>רמת מגשימים</t>
  </si>
  <si>
    <t>שעל</t>
  </si>
  <si>
    <t>כ</t>
  </si>
  <si>
    <t>אלון שבות</t>
  </si>
  <si>
    <t>אלעזר</t>
  </si>
  <si>
    <t>אספר</t>
  </si>
  <si>
    <t>בת עין</t>
  </si>
  <si>
    <t>הר גילה</t>
  </si>
  <si>
    <t>כפר עציון</t>
  </si>
  <si>
    <t>כרמי צור</t>
  </si>
  <si>
    <t>מגדל עז</t>
  </si>
  <si>
    <t>מעלה עמוס</t>
  </si>
  <si>
    <t>נוה דניאל</t>
  </si>
  <si>
    <t>נוקדים</t>
  </si>
  <si>
    <t>קידר</t>
  </si>
  <si>
    <t>ראש צורים</t>
  </si>
  <si>
    <t>תקוע</t>
  </si>
  <si>
    <t>ל</t>
  </si>
  <si>
    <t>בית חשמונאי</t>
  </si>
  <si>
    <t>בית עזיאל</t>
  </si>
  <si>
    <t>גני הדר</t>
  </si>
  <si>
    <t>גני יוחנן</t>
  </si>
  <si>
    <t>חלדה</t>
  </si>
  <si>
    <t>יד רמב"ם</t>
  </si>
  <si>
    <t>יציץ</t>
  </si>
  <si>
    <t>ישרש</t>
  </si>
  <si>
    <t>כפר ביל"ו</t>
  </si>
  <si>
    <t>כפר בן נון</t>
  </si>
  <si>
    <t>כפר שמואל</t>
  </si>
  <si>
    <t>כרמי יוסף</t>
  </si>
  <si>
    <t>מצליח</t>
  </si>
  <si>
    <t>משמר אילון</t>
  </si>
  <si>
    <t>משמר דוד</t>
  </si>
  <si>
    <t>נוף איילון</t>
  </si>
  <si>
    <t>נען</t>
  </si>
  <si>
    <t>נצר סרני</t>
  </si>
  <si>
    <t>סתריה</t>
  </si>
  <si>
    <t>עזריה</t>
  </si>
  <si>
    <t>פדיה</t>
  </si>
  <si>
    <t>פתחיה</t>
  </si>
  <si>
    <t>רמות מאיר</t>
  </si>
  <si>
    <t>שעלבים</t>
  </si>
  <si>
    <t>מ</t>
  </si>
  <si>
    <t>אירוס</t>
  </si>
  <si>
    <t>בית חנן</t>
  </si>
  <si>
    <t>בית עובד</t>
  </si>
  <si>
    <t>גאליה</t>
  </si>
  <si>
    <t>גן שורק</t>
  </si>
  <si>
    <t>כפר הנגיד</t>
  </si>
  <si>
    <t>נטעים</t>
  </si>
  <si>
    <t>עינות</t>
  </si>
  <si>
    <t>פלמחים</t>
  </si>
  <si>
    <t>נ</t>
  </si>
  <si>
    <t>איל</t>
  </si>
  <si>
    <t>אלישמע</t>
  </si>
  <si>
    <t>גבעת השלשה</t>
  </si>
  <si>
    <t>גבעת ח"ן</t>
  </si>
  <si>
    <t>גן חיים</t>
  </si>
  <si>
    <t>גני עם</t>
  </si>
  <si>
    <t>גת רמון</t>
  </si>
  <si>
    <t>חגור</t>
  </si>
  <si>
    <t>חורשים</t>
  </si>
  <si>
    <t>ירחיב</t>
  </si>
  <si>
    <t>ירקונה</t>
  </si>
  <si>
    <t>כפר מל"ל</t>
  </si>
  <si>
    <t>כפר סיקרין</t>
  </si>
  <si>
    <t>מגשימים</t>
  </si>
  <si>
    <t>מעש</t>
  </si>
  <si>
    <t>מתן</t>
  </si>
  <si>
    <t>נוה ימין</t>
  </si>
  <si>
    <t>נוה ירק</t>
  </si>
  <si>
    <t>נחשונים</t>
  </si>
  <si>
    <t>ניר אליהו</t>
  </si>
  <si>
    <t>נירית</t>
  </si>
  <si>
    <t>עדנים</t>
  </si>
  <si>
    <t>עינת</t>
  </si>
  <si>
    <t>צופית</t>
  </si>
  <si>
    <t>צור יצחק</t>
  </si>
  <si>
    <t>צור נתן</t>
  </si>
  <si>
    <t>רמות השבים</t>
  </si>
  <si>
    <t>רמת הכובש</t>
  </si>
  <si>
    <t>שדה ורבורג</t>
  </si>
  <si>
    <t>שדי חמד</t>
  </si>
  <si>
    <t>ס</t>
  </si>
  <si>
    <t>אביטל</t>
  </si>
  <si>
    <t>אדירים</t>
  </si>
  <si>
    <t>אומן</t>
  </si>
  <si>
    <t>בית אלפא</t>
  </si>
  <si>
    <t>בית השטה</t>
  </si>
  <si>
    <t>ברק</t>
  </si>
  <si>
    <t>גבע</t>
  </si>
  <si>
    <t>גדיש</t>
  </si>
  <si>
    <t>גדעונה</t>
  </si>
  <si>
    <t>גן נר</t>
  </si>
  <si>
    <t>דבורה</t>
  </si>
  <si>
    <t>חבר</t>
  </si>
  <si>
    <t>חפצי-בה</t>
  </si>
  <si>
    <t>טיבה(בעמק)</t>
  </si>
  <si>
    <t>טמרה (יזרעאל)</t>
  </si>
  <si>
    <t>יזרעאל</t>
  </si>
  <si>
    <t>כפר יחזקאל</t>
  </si>
  <si>
    <t>מגן שאול</t>
  </si>
  <si>
    <t>מולדת בני ברית</t>
  </si>
  <si>
    <t>מיטב</t>
  </si>
  <si>
    <t>מקיבלה</t>
  </si>
  <si>
    <t>מלאה</t>
  </si>
  <si>
    <t>נאעורה</t>
  </si>
  <si>
    <t>ניר יפה</t>
  </si>
  <si>
    <t>עין חרוד (אחוד)</t>
  </si>
  <si>
    <t>עין חרוד (מאוחד)</t>
  </si>
  <si>
    <t>פרזון</t>
  </si>
  <si>
    <t>צנדלה</t>
  </si>
  <si>
    <t>רם-און</t>
  </si>
  <si>
    <t>רמת צבי</t>
  </si>
  <si>
    <t>תל יוסף</t>
  </si>
  <si>
    <t>ע</t>
  </si>
  <si>
    <t>אילת השחר</t>
  </si>
  <si>
    <t>ברעם</t>
  </si>
  <si>
    <t>גדות</t>
  </si>
  <si>
    <t>גונן</t>
  </si>
  <si>
    <t>דן</t>
  </si>
  <si>
    <t>דפנה</t>
  </si>
  <si>
    <t>הגושרים</t>
  </si>
  <si>
    <t>חולתה</t>
  </si>
  <si>
    <t>יפתח</t>
  </si>
  <si>
    <t>יראון</t>
  </si>
  <si>
    <t>כפר בלום</t>
  </si>
  <si>
    <t>כפר גלעדי</t>
  </si>
  <si>
    <t>כפר הנשיא</t>
  </si>
  <si>
    <t>כפר סאלד</t>
  </si>
  <si>
    <t>להבות הבשן</t>
  </si>
  <si>
    <t>מחנים</t>
  </si>
  <si>
    <t>מלכיה</t>
  </si>
  <si>
    <t>מנרה</t>
  </si>
  <si>
    <t>מעין ברוך</t>
  </si>
  <si>
    <t>משגב עם</t>
  </si>
  <si>
    <t>נאות מרדכי</t>
  </si>
  <si>
    <t>סאסא</t>
  </si>
  <si>
    <t>עמיעד</t>
  </si>
  <si>
    <t>עמיר</t>
  </si>
  <si>
    <t>צבעון</t>
  </si>
  <si>
    <t>קדרים</t>
  </si>
  <si>
    <t>שדה נחמיה</t>
  </si>
  <si>
    <t>שמיר</t>
  </si>
  <si>
    <t>שניר</t>
  </si>
  <si>
    <t>פ</t>
  </si>
  <si>
    <t>אילניה</t>
  </si>
  <si>
    <t>ארבל</t>
  </si>
  <si>
    <t>בית קשת</t>
  </si>
  <si>
    <t>בית רמון</t>
  </si>
  <si>
    <t>גבעת אבני</t>
  </si>
  <si>
    <t>הזורעים</t>
  </si>
  <si>
    <t>כפר זיתים</t>
  </si>
  <si>
    <t>כפר חטים</t>
  </si>
  <si>
    <t>כפר קיש</t>
  </si>
  <si>
    <t>לביא</t>
  </si>
  <si>
    <t>מסד</t>
  </si>
  <si>
    <t>מצפה</t>
  </si>
  <si>
    <t>מצפה נטופה</t>
  </si>
  <si>
    <t>שדה אילן</t>
  </si>
  <si>
    <t>שדמות דבורה</t>
  </si>
  <si>
    <t>שרונה</t>
  </si>
  <si>
    <t>צ</t>
  </si>
  <si>
    <t>חצבה</t>
  </si>
  <si>
    <t>ספיר</t>
  </si>
  <si>
    <t>עדן</t>
  </si>
  <si>
    <t>עין יהב</t>
  </si>
  <si>
    <t>פארן</t>
  </si>
  <si>
    <t>צופר</t>
  </si>
  <si>
    <t>צוקים</t>
  </si>
  <si>
    <t>ק</t>
  </si>
  <si>
    <t>אדורה</t>
  </si>
  <si>
    <t>אשכולות</t>
  </si>
  <si>
    <t>חגי</t>
  </si>
  <si>
    <t>טנא</t>
  </si>
  <si>
    <t>כרמל</t>
  </si>
  <si>
    <t>מעון</t>
  </si>
  <si>
    <t>מצדות יהודה</t>
  </si>
  <si>
    <t>נגוהות</t>
  </si>
  <si>
    <t>סוסיה</t>
  </si>
  <si>
    <t>סנסנה</t>
  </si>
  <si>
    <t>עתניאל</t>
  </si>
  <si>
    <t>פני חבר</t>
  </si>
  <si>
    <t>שמעה</t>
  </si>
  <si>
    <t>תלם</t>
  </si>
  <si>
    <t>ר</t>
  </si>
  <si>
    <t>אבטין</t>
  </si>
  <si>
    <t>אושה</t>
  </si>
  <si>
    <t>יגור</t>
  </si>
  <si>
    <t>כפר ביאליק</t>
  </si>
  <si>
    <t>כפר המכבי</t>
  </si>
  <si>
    <t>כפר הנער הדתי</t>
  </si>
  <si>
    <t>כפר חסידים א'</t>
  </si>
  <si>
    <t>כפר חסידים ב'</t>
  </si>
  <si>
    <t>נופית</t>
  </si>
  <si>
    <t>ראס עלי</t>
  </si>
  <si>
    <t>רמת יוחנן</t>
  </si>
  <si>
    <t>שער העמקים</t>
  </si>
  <si>
    <t>ש</t>
  </si>
  <si>
    <t>אילות</t>
  </si>
  <si>
    <t>אליפז</t>
  </si>
  <si>
    <t>באר אורה</t>
  </si>
  <si>
    <t>גרופית</t>
  </si>
  <si>
    <t>יהל</t>
  </si>
  <si>
    <t>יטבתה</t>
  </si>
  <si>
    <t>לוטן</t>
  </si>
  <si>
    <t>נוה חריף</t>
  </si>
  <si>
    <t>סמר</t>
  </si>
  <si>
    <t>קטורה</t>
  </si>
  <si>
    <t>שזפון</t>
  </si>
  <si>
    <t>שחרות</t>
  </si>
  <si>
    <t>ת</t>
  </si>
  <si>
    <t>בית גמליאל</t>
  </si>
  <si>
    <t>בית רבן</t>
  </si>
  <si>
    <t>בן זכאי</t>
  </si>
  <si>
    <t>בני דרום</t>
  </si>
  <si>
    <t>כרם יבנה ישיבה</t>
  </si>
  <si>
    <t>ניר גלים</t>
  </si>
  <si>
    <t>קבוצת יבנה</t>
  </si>
  <si>
    <t>א1</t>
  </si>
  <si>
    <t>אחיסמך</t>
  </si>
  <si>
    <t>בארות יצחק</t>
  </si>
  <si>
    <t>בית נחמיה</t>
  </si>
  <si>
    <t>בית עריף</t>
  </si>
  <si>
    <t>בן שמן(מושב</t>
  </si>
  <si>
    <t>בני עטרות</t>
  </si>
  <si>
    <t>ברקת</t>
  </si>
  <si>
    <t>גבעת כ"ח</t>
  </si>
  <si>
    <t>גמזו</t>
  </si>
  <si>
    <t>גנתון</t>
  </si>
  <si>
    <t>חדיד</t>
  </si>
  <si>
    <t>טירת יהודה</t>
  </si>
  <si>
    <t>כפר דניאל</t>
  </si>
  <si>
    <t>כפר טרומן</t>
  </si>
  <si>
    <t>כפר רות</t>
  </si>
  <si>
    <t>לפיד</t>
  </si>
  <si>
    <t>מבוא מודיעים</t>
  </si>
  <si>
    <t>מזור</t>
  </si>
  <si>
    <t>נופך</t>
  </si>
  <si>
    <t>נחלים</t>
  </si>
  <si>
    <t>רנתיה</t>
  </si>
  <si>
    <t>שילת</t>
  </si>
  <si>
    <t>ב1</t>
  </si>
  <si>
    <t>בית שקמה</t>
  </si>
  <si>
    <t>ברכיה</t>
  </si>
  <si>
    <t>בת הדר</t>
  </si>
  <si>
    <t>גברעם</t>
  </si>
  <si>
    <t>גיאה</t>
  </si>
  <si>
    <t>דחן (נצנים-כ"הנ)</t>
  </si>
  <si>
    <t>הודיה</t>
  </si>
  <si>
    <t>זיקים</t>
  </si>
  <si>
    <t>חלץ</t>
  </si>
  <si>
    <t>יד מרדכי</t>
  </si>
  <si>
    <t>כוכב מיכאל</t>
  </si>
  <si>
    <t>כרמיה</t>
  </si>
  <si>
    <t>מבקיעים</t>
  </si>
  <si>
    <t>משען</t>
  </si>
  <si>
    <t>ניצן ב'</t>
  </si>
  <si>
    <t>ניר ישראל</t>
  </si>
  <si>
    <t>נצנים</t>
  </si>
  <si>
    <t>נתיב העשרה</t>
  </si>
  <si>
    <t>תלמי יפה</t>
  </si>
  <si>
    <t>ג1</t>
  </si>
  <si>
    <t>בית ארן</t>
  </si>
  <si>
    <t>בית חנניה</t>
  </si>
  <si>
    <t>בת שלמה</t>
  </si>
  <si>
    <t>גבע כרמל</t>
  </si>
  <si>
    <t>דור</t>
  </si>
  <si>
    <t>הבונים</t>
  </si>
  <si>
    <t>החותרים</t>
  </si>
  <si>
    <t>כפר גלים</t>
  </si>
  <si>
    <t>כרם מהר"ל</t>
  </si>
  <si>
    <t>מאיר שפיה</t>
  </si>
  <si>
    <t>מגדים</t>
  </si>
  <si>
    <t>מעגן מיכאל</t>
  </si>
  <si>
    <t>מעין צבי</t>
  </si>
  <si>
    <t>נוה ים</t>
  </si>
  <si>
    <t>נחשולים</t>
  </si>
  <si>
    <t>ניר עציון</t>
  </si>
  <si>
    <t>עין אילה</t>
  </si>
  <si>
    <t>עין הוד</t>
  </si>
  <si>
    <t>עין כרמל</t>
  </si>
  <si>
    <t>עפר</t>
  </si>
  <si>
    <t>עתלית</t>
  </si>
  <si>
    <t>צרופה</t>
  </si>
  <si>
    <t>שדות ים</t>
  </si>
  <si>
    <t>ד1</t>
  </si>
  <si>
    <t>אודים</t>
  </si>
  <si>
    <t>ארסוף</t>
  </si>
  <si>
    <t>בית יהושע</t>
  </si>
  <si>
    <t>בני ציון</t>
  </si>
  <si>
    <t>בצרה</t>
  </si>
  <si>
    <t>גליל ים</t>
  </si>
  <si>
    <t>געש</t>
  </si>
  <si>
    <t>חרוצים</t>
  </si>
  <si>
    <t>יקום</t>
  </si>
  <si>
    <t>כפר נטר</t>
  </si>
  <si>
    <t>רשפון</t>
  </si>
  <si>
    <t>שפיים</t>
  </si>
  <si>
    <t>תל יצחק</t>
  </si>
  <si>
    <t>ה1</t>
  </si>
  <si>
    <t>אל-עזי</t>
  </si>
  <si>
    <t>בית גברין</t>
  </si>
  <si>
    <t>בית ניר</t>
  </si>
  <si>
    <t>גלאון</t>
  </si>
  <si>
    <t>גת (קבוץ)</t>
  </si>
  <si>
    <t>ורדון</t>
  </si>
  <si>
    <t>כפר הרי"ף</t>
  </si>
  <si>
    <t>כפר מנחם</t>
  </si>
  <si>
    <t>נגבה</t>
  </si>
  <si>
    <t>נחלה</t>
  </si>
  <si>
    <t>סגולה</t>
  </si>
  <si>
    <t>קדמה</t>
  </si>
  <si>
    <t>רבדים</t>
  </si>
  <si>
    <t>שדה יואב</t>
  </si>
  <si>
    <t>ו1</t>
  </si>
  <si>
    <t>בני דרור</t>
  </si>
  <si>
    <t>גאולים</t>
  </si>
  <si>
    <t>גנות הדר</t>
  </si>
  <si>
    <t>חרות</t>
  </si>
  <si>
    <t>ינוב</t>
  </si>
  <si>
    <t>יעף</t>
  </si>
  <si>
    <t>כפר הס</t>
  </si>
  <si>
    <t>כפר יעבץ</t>
  </si>
  <si>
    <t>משמרת</t>
  </si>
  <si>
    <t>נורדיה</t>
  </si>
  <si>
    <t>נצני עז</t>
  </si>
  <si>
    <t>עזריאל</t>
  </si>
  <si>
    <t>עין ורד</t>
  </si>
  <si>
    <t>עין שריד</t>
  </si>
  <si>
    <t>פורת</t>
  </si>
  <si>
    <t>צור משה</t>
  </si>
  <si>
    <t>שער אפרים</t>
  </si>
  <si>
    <t>תנובות</t>
  </si>
  <si>
    <t>ז1</t>
  </si>
  <si>
    <t>אחזם</t>
  </si>
  <si>
    <t>אליאב</t>
  </si>
  <si>
    <t>אמציה</t>
  </si>
  <si>
    <t>בני דקלים</t>
  </si>
  <si>
    <t>זהר</t>
  </si>
  <si>
    <t>יד נתן (צפון)</t>
  </si>
  <si>
    <t>לכיש</t>
  </si>
  <si>
    <t>מושב ניר חן</t>
  </si>
  <si>
    <t>מנוחה</t>
  </si>
  <si>
    <t>נגה</t>
  </si>
  <si>
    <t>נהורה</t>
  </si>
  <si>
    <t>נטע</t>
  </si>
  <si>
    <t>עצם</t>
  </si>
  <si>
    <t>שדה דוד</t>
  </si>
  <si>
    <t>שדה משה</t>
  </si>
  <si>
    <t>שחר</t>
  </si>
  <si>
    <t>שקף</t>
  </si>
  <si>
    <t>תלמים</t>
  </si>
  <si>
    <t>ח1</t>
  </si>
  <si>
    <t>אליפלט</t>
  </si>
  <si>
    <t>אמנון</t>
  </si>
  <si>
    <t>בית הלל</t>
  </si>
  <si>
    <t>דישון</t>
  </si>
  <si>
    <t>יובל</t>
  </si>
  <si>
    <t>כורזים</t>
  </si>
  <si>
    <t>כחל</t>
  </si>
  <si>
    <t>כרכם</t>
  </si>
  <si>
    <t>מרגליות</t>
  </si>
  <si>
    <t>משמר הירדן</t>
  </si>
  <si>
    <t>רמות נפתלי</t>
  </si>
  <si>
    <t>שאר ישוב</t>
  </si>
  <si>
    <t>שדה אליעזר</t>
  </si>
  <si>
    <t>ט1</t>
  </si>
  <si>
    <t>אבן יצחק (גלעד)</t>
  </si>
  <si>
    <t>אליקים</t>
  </si>
  <si>
    <t>גבעת עז</t>
  </si>
  <si>
    <t>דליה</t>
  </si>
  <si>
    <t>הזורע</t>
  </si>
  <si>
    <t>יקנעם (מושבה)</t>
  </si>
  <si>
    <t>מדרך עז</t>
  </si>
  <si>
    <t>משמר העמק</t>
  </si>
  <si>
    <t>עין העמק</t>
  </si>
  <si>
    <t>עין השופט</t>
  </si>
  <si>
    <t>רמות מנשה</t>
  </si>
  <si>
    <t>רמת השופט</t>
  </si>
  <si>
    <t>י1</t>
  </si>
  <si>
    <t>אלמוג</t>
  </si>
  <si>
    <t>בית הערבה</t>
  </si>
  <si>
    <t>ורד יריחו</t>
  </si>
  <si>
    <t>מצפה שלם</t>
  </si>
  <si>
    <t>קלי"ה</t>
  </si>
  <si>
    <t>כ1</t>
  </si>
  <si>
    <t>אדמית</t>
  </si>
  <si>
    <t>אחיהוד</t>
  </si>
  <si>
    <t>אילון</t>
  </si>
  <si>
    <t>אפק</t>
  </si>
  <si>
    <t>אשרת</t>
  </si>
  <si>
    <t>בוסתן הגליל</t>
  </si>
  <si>
    <t>בית העמק</t>
  </si>
  <si>
    <t>בן עמי</t>
  </si>
  <si>
    <t>בצת</t>
  </si>
  <si>
    <t>געתון</t>
  </si>
  <si>
    <t>גשר הזיו</t>
  </si>
  <si>
    <t>חניתה</t>
  </si>
  <si>
    <t>יחיעם</t>
  </si>
  <si>
    <t>יסעור</t>
  </si>
  <si>
    <t>כברי</t>
  </si>
  <si>
    <t>כליל</t>
  </si>
  <si>
    <t>כפר מסריק</t>
  </si>
  <si>
    <t>כפר ראש הנקרה</t>
  </si>
  <si>
    <t>לוחמי הגיטאות</t>
  </si>
  <si>
    <t>לימן</t>
  </si>
  <si>
    <t>מצובה</t>
  </si>
  <si>
    <t>נס עמים</t>
  </si>
  <si>
    <t>נתיב השירה</t>
  </si>
  <si>
    <t>סער</t>
  </si>
  <si>
    <t>עברון</t>
  </si>
  <si>
    <t>עין המפרץ</t>
  </si>
  <si>
    <t>עמקה</t>
  </si>
  <si>
    <t>עראמשה</t>
  </si>
  <si>
    <t>רגבה</t>
  </si>
  <si>
    <t>שבי ציון</t>
  </si>
  <si>
    <t>שיח' דנון</t>
  </si>
  <si>
    <t>שמרת</t>
  </si>
  <si>
    <t>ל1</t>
  </si>
  <si>
    <t>בית חורון</t>
  </si>
  <si>
    <t>גבע בנימין</t>
  </si>
  <si>
    <t>גבעון החדשה</t>
  </si>
  <si>
    <t>גני מודיעין</t>
  </si>
  <si>
    <t>דלב</t>
  </si>
  <si>
    <t>חלמיש</t>
  </si>
  <si>
    <t>חשמונאים</t>
  </si>
  <si>
    <t>טלמון</t>
  </si>
  <si>
    <t>כוכב השחר</t>
  </si>
  <si>
    <t>כוכב יעקב</t>
  </si>
  <si>
    <t>כפר אדמים</t>
  </si>
  <si>
    <t>כפר האורנים</t>
  </si>
  <si>
    <t>מבוא חורון</t>
  </si>
  <si>
    <t>מעלה לבונה</t>
  </si>
  <si>
    <t>מעלה מכמש</t>
  </si>
  <si>
    <t>מצפה יריחו</t>
  </si>
  <si>
    <t>מתתיהו</t>
  </si>
  <si>
    <t>נחליאל</t>
  </si>
  <si>
    <t>ניל"י</t>
  </si>
  <si>
    <t>נעלה</t>
  </si>
  <si>
    <t>עטרת</t>
  </si>
  <si>
    <t>עלי</t>
  </si>
  <si>
    <t>עלמון</t>
  </si>
  <si>
    <t>עפרה</t>
  </si>
  <si>
    <t>פסגות</t>
  </si>
  <si>
    <t>רמונים</t>
  </si>
  <si>
    <t>שילה</t>
  </si>
  <si>
    <t>מ1</t>
  </si>
  <si>
    <t>אביעזר</t>
  </si>
  <si>
    <t>אבן ספיר</t>
  </si>
  <si>
    <t>אדרת</t>
  </si>
  <si>
    <t>אורה</t>
  </si>
  <si>
    <t>אשתאול</t>
  </si>
  <si>
    <t>בית זית</t>
  </si>
  <si>
    <t>בית מאיר</t>
  </si>
  <si>
    <t>בית נקופה</t>
  </si>
  <si>
    <t>בקוע</t>
  </si>
  <si>
    <t>בר גיורא</t>
  </si>
  <si>
    <t>גבעת יערים</t>
  </si>
  <si>
    <t>גבעת ישעיהו</t>
  </si>
  <si>
    <t>גיזו</t>
  </si>
  <si>
    <t>גפן</t>
  </si>
  <si>
    <t>הראל</t>
  </si>
  <si>
    <t>זכריה</t>
  </si>
  <si>
    <t>זנוח</t>
  </si>
  <si>
    <t>טל שחר</t>
  </si>
  <si>
    <t>יד השמונה</t>
  </si>
  <si>
    <t>ישעי</t>
  </si>
  <si>
    <t>כסלון</t>
  </si>
  <si>
    <t>כפר אוריה</t>
  </si>
  <si>
    <t>לוזית</t>
  </si>
  <si>
    <t>לי-און (שריגים)</t>
  </si>
  <si>
    <t>מבוא ביתר</t>
  </si>
  <si>
    <t>מוצא עלית</t>
  </si>
  <si>
    <t>מחסיה</t>
  </si>
  <si>
    <t>מטע</t>
  </si>
  <si>
    <t>מסלת ציון</t>
  </si>
  <si>
    <t>מעלה החמשה</t>
  </si>
  <si>
    <t>נוה אילן</t>
  </si>
  <si>
    <t>נוה מיכאל</t>
  </si>
  <si>
    <t>נוה שלום</t>
  </si>
  <si>
    <t>נחושה</t>
  </si>
  <si>
    <t>נחם</t>
  </si>
  <si>
    <t>נחשון</t>
  </si>
  <si>
    <t>נטף</t>
  </si>
  <si>
    <t>נס הרים</t>
  </si>
  <si>
    <t>נתיב הל"ה</t>
  </si>
  <si>
    <t>עגור</t>
  </si>
  <si>
    <t>עין נקובא</t>
  </si>
  <si>
    <t>עין ראפה</t>
  </si>
  <si>
    <t>עמינדב</t>
  </si>
  <si>
    <t>צובה</t>
  </si>
  <si>
    <t>צור הדסה</t>
  </si>
  <si>
    <t>צלפון</t>
  </si>
  <si>
    <t>צפרירים</t>
  </si>
  <si>
    <t>צרעה</t>
  </si>
  <si>
    <t>קרית ענבים</t>
  </si>
  <si>
    <t>רמת רזיאל</t>
  </si>
  <si>
    <t>רמת רחל</t>
  </si>
  <si>
    <t>שדות מיכה</t>
  </si>
  <si>
    <t>שואבה</t>
  </si>
  <si>
    <t>שרש</t>
  </si>
  <si>
    <t>תירוש</t>
  </si>
  <si>
    <t>תעוז</t>
  </si>
  <si>
    <t>תרום</t>
  </si>
  <si>
    <t>נ1</t>
  </si>
  <si>
    <t>אום אל קוטוף</t>
  </si>
  <si>
    <t>אל עריאן</t>
  </si>
  <si>
    <t>ברקאי</t>
  </si>
  <si>
    <t>גן השומרון</t>
  </si>
  <si>
    <t>גן שמואל</t>
  </si>
  <si>
    <t>כפר גליקסון</t>
  </si>
  <si>
    <t>כפר פינס</t>
  </si>
  <si>
    <t>להבות חביבה</t>
  </si>
  <si>
    <t>מאור</t>
  </si>
  <si>
    <t>מגל</t>
  </si>
  <si>
    <t>מי עמי</t>
  </si>
  <si>
    <t>מיסר</t>
  </si>
  <si>
    <t>מענית</t>
  </si>
  <si>
    <t>מצפה אילן</t>
  </si>
  <si>
    <t>מצר</t>
  </si>
  <si>
    <t>משמרות</t>
  </si>
  <si>
    <t>עין עירון</t>
  </si>
  <si>
    <t>עין שמר</t>
  </si>
  <si>
    <t>קציר</t>
  </si>
  <si>
    <t>רגבים</t>
  </si>
  <si>
    <t>שדה יצחק</t>
  </si>
  <si>
    <t>תלמי אלעזר</t>
  </si>
  <si>
    <t>ס1</t>
  </si>
  <si>
    <t>אבירים</t>
  </si>
  <si>
    <t>אבן מנחם</t>
  </si>
  <si>
    <t>אלקוש</t>
  </si>
  <si>
    <t>גרן</t>
  </si>
  <si>
    <t>גרנות הגליל</t>
  </si>
  <si>
    <t>גתה</t>
  </si>
  <si>
    <t>הילה</t>
  </si>
  <si>
    <t>חסן</t>
  </si>
  <si>
    <t>יערה</t>
  </si>
  <si>
    <t>כפר רוזנוולד (זרעית)</t>
  </si>
  <si>
    <t>לפידות</t>
  </si>
  <si>
    <t>מנות</t>
  </si>
  <si>
    <t>מעונה</t>
  </si>
  <si>
    <t>מתת</t>
  </si>
  <si>
    <t>נווה זיו</t>
  </si>
  <si>
    <t>נטועה</t>
  </si>
  <si>
    <t>עבדון</t>
  </si>
  <si>
    <t>עין יעקב</t>
  </si>
  <si>
    <t>פקיעין חדשה</t>
  </si>
  <si>
    <t>צוריאל</t>
  </si>
  <si>
    <t>שומרה</t>
  </si>
  <si>
    <t>שתולה</t>
  </si>
  <si>
    <t>ע1</t>
  </si>
  <si>
    <t>אביבים</t>
  </si>
  <si>
    <t>אור-הגנוז</t>
  </si>
  <si>
    <t>אמירים</t>
  </si>
  <si>
    <t>ביריה</t>
  </si>
  <si>
    <t>בר יוחאי</t>
  </si>
  <si>
    <t>דוב"ב</t>
  </si>
  <si>
    <t>דלתון</t>
  </si>
  <si>
    <t>חזון</t>
  </si>
  <si>
    <t>טפחות</t>
  </si>
  <si>
    <t>כלנית</t>
  </si>
  <si>
    <t>כפר שמאי</t>
  </si>
  <si>
    <t>כרם בן זמרה</t>
  </si>
  <si>
    <t>לבנים</t>
  </si>
  <si>
    <t>מירון</t>
  </si>
  <si>
    <t>ספסופה</t>
  </si>
  <si>
    <t>עין אל-אסד</t>
  </si>
  <si>
    <t>עלמה</t>
  </si>
  <si>
    <t>עמוקה</t>
  </si>
  <si>
    <t>פרוד</t>
  </si>
  <si>
    <t>ריחאניה</t>
  </si>
  <si>
    <t>שזור</t>
  </si>
  <si>
    <t>שפר</t>
  </si>
  <si>
    <t>פ1</t>
  </si>
  <si>
    <t>אשבול</t>
  </si>
  <si>
    <t>בטחה</t>
  </si>
  <si>
    <t>גילת</t>
  </si>
  <si>
    <t>מבועים</t>
  </si>
  <si>
    <t>מסלול</t>
  </si>
  <si>
    <t>ניר משה</t>
  </si>
  <si>
    <t>ניר עקיבא</t>
  </si>
  <si>
    <t>פדויים</t>
  </si>
  <si>
    <t>פטיש</t>
  </si>
  <si>
    <t>פעמי תש"ז</t>
  </si>
  <si>
    <t>קלחים</t>
  </si>
  <si>
    <t>רנן</t>
  </si>
  <si>
    <t>שדה צבי</t>
  </si>
  <si>
    <t>תלמי ביל"ו</t>
  </si>
  <si>
    <t>תפרח</t>
  </si>
  <si>
    <t>צ1</t>
  </si>
  <si>
    <t>אשבל</t>
  </si>
  <si>
    <t>אשחר</t>
  </si>
  <si>
    <t>גילון</t>
  </si>
  <si>
    <t>דמיידה</t>
  </si>
  <si>
    <t>הררית</t>
  </si>
  <si>
    <t>חוסניה</t>
  </si>
  <si>
    <t>חלוץ</t>
  </si>
  <si>
    <t>חרשים</t>
  </si>
  <si>
    <t>טל-אל</t>
  </si>
  <si>
    <t>יובלים</t>
  </si>
  <si>
    <t>יודפת</t>
  </si>
  <si>
    <t>יעד</t>
  </si>
  <si>
    <t>כישור</t>
  </si>
  <si>
    <t>כמאנה</t>
  </si>
  <si>
    <t>כמון</t>
  </si>
  <si>
    <t>לבון</t>
  </si>
  <si>
    <t>לטם</t>
  </si>
  <si>
    <t>מורן</t>
  </si>
  <si>
    <t>מורשת</t>
  </si>
  <si>
    <t>מכמנים</t>
  </si>
  <si>
    <t>מנוף</t>
  </si>
  <si>
    <t>מצפה אבי"ב</t>
  </si>
  <si>
    <t>סלמה</t>
  </si>
  <si>
    <t>ערב על נעים</t>
  </si>
  <si>
    <t>פלך</t>
  </si>
  <si>
    <t>צביה</t>
  </si>
  <si>
    <t>צורית</t>
  </si>
  <si>
    <t>קורנית</t>
  </si>
  <si>
    <t>ראס אל-עין</t>
  </si>
  <si>
    <t>רקפת</t>
  </si>
  <si>
    <t>שגב</t>
  </si>
  <si>
    <t>שורשים</t>
  </si>
  <si>
    <t>שכניה</t>
  </si>
  <si>
    <t>תובל</t>
  </si>
  <si>
    <t>ק1</t>
  </si>
  <si>
    <t>אבו תלול</t>
  </si>
  <si>
    <t>באר הדאג'</t>
  </si>
  <si>
    <t>קצר א-סר</t>
  </si>
  <si>
    <t>ר1</t>
  </si>
  <si>
    <t>בית חלקיה</t>
  </si>
  <si>
    <t>בני ראם</t>
  </si>
  <si>
    <t>גני טל</t>
  </si>
  <si>
    <t>חפץ חיים</t>
  </si>
  <si>
    <t>יד בנימין</t>
  </si>
  <si>
    <t>יסודות</t>
  </si>
  <si>
    <t>נצר חזני</t>
  </si>
  <si>
    <t>ש1</t>
  </si>
  <si>
    <t>אלמגור</t>
  </si>
  <si>
    <t>אלמות</t>
  </si>
  <si>
    <t>אפיקים</t>
  </si>
  <si>
    <t>אשדות יעקב (אחוד)</t>
  </si>
  <si>
    <t>אשדות יעקב (מאוחד)</t>
  </si>
  <si>
    <t>בית זרע</t>
  </si>
  <si>
    <t>גנוסר</t>
  </si>
  <si>
    <t>דגניה א'</t>
  </si>
  <si>
    <t>דגניה ב'</t>
  </si>
  <si>
    <t>האון</t>
  </si>
  <si>
    <t>חוקוק</t>
  </si>
  <si>
    <t>כנרת</t>
  </si>
  <si>
    <t>כנרת (קבוצה)</t>
  </si>
  <si>
    <t>מסדה</t>
  </si>
  <si>
    <t>מעגן</t>
  </si>
  <si>
    <t>עין גב</t>
  </si>
  <si>
    <t>פוריה-כפר עבודה</t>
  </si>
  <si>
    <t>פוריה-נוה עובד</t>
  </si>
  <si>
    <t>פוריה עלית</t>
  </si>
  <si>
    <t>רביד</t>
  </si>
  <si>
    <t>שער הגולן</t>
  </si>
  <si>
    <t>תל קציר</t>
  </si>
  <si>
    <t>ת1</t>
  </si>
  <si>
    <t>בית יוסף</t>
  </si>
  <si>
    <t>גשר</t>
  </si>
  <si>
    <t>חמדיה</t>
  </si>
  <si>
    <t>טירת צבי</t>
  </si>
  <si>
    <t>ירדנה</t>
  </si>
  <si>
    <t>כפר רופין</t>
  </si>
  <si>
    <t>מירב</t>
  </si>
  <si>
    <t>מנחמיה</t>
  </si>
  <si>
    <t>מסלות</t>
  </si>
  <si>
    <t>מעוז חיים</t>
  </si>
  <si>
    <t>מעלה גלבוע</t>
  </si>
  <si>
    <t>נוה אור</t>
  </si>
  <si>
    <t>נוה איתן</t>
  </si>
  <si>
    <t>ניר דוד(תל עמל)</t>
  </si>
  <si>
    <t>עין הנצי"ב</t>
  </si>
  <si>
    <t>רויה</t>
  </si>
  <si>
    <t>רחוב</t>
  </si>
  <si>
    <t>רשפים</t>
  </si>
  <si>
    <t>שדה אליהו</t>
  </si>
  <si>
    <t>שדה נחום</t>
  </si>
  <si>
    <t>שדי תרומות</t>
  </si>
  <si>
    <t>שלוחות</t>
  </si>
  <si>
    <t>תל תאומים</t>
  </si>
  <si>
    <t>א2</t>
  </si>
  <si>
    <t>אביחיל</t>
  </si>
  <si>
    <t>אחיטוב</t>
  </si>
  <si>
    <t>אלישיב</t>
  </si>
  <si>
    <t>אמץ</t>
  </si>
  <si>
    <t>בארותים</t>
  </si>
  <si>
    <t>בורגתה</t>
  </si>
  <si>
    <t>בחן</t>
  </si>
  <si>
    <t>בית הלוי</t>
  </si>
  <si>
    <t>בית חרות</t>
  </si>
  <si>
    <t>בית ינאי</t>
  </si>
  <si>
    <t>בית יצחק שער חפר</t>
  </si>
  <si>
    <t>ביתן אהרן</t>
  </si>
  <si>
    <t>בת חן</t>
  </si>
  <si>
    <t>בת חפר</t>
  </si>
  <si>
    <t>גאולי תימן</t>
  </si>
  <si>
    <t>גבעת חיים אחוד</t>
  </si>
  <si>
    <t>גבעת חיים מאוחד</t>
  </si>
  <si>
    <t>גבעת שפירא</t>
  </si>
  <si>
    <t>גן יאשיה</t>
  </si>
  <si>
    <t>הדר עם</t>
  </si>
  <si>
    <t>המעפיל</t>
  </si>
  <si>
    <t>העגן</t>
  </si>
  <si>
    <t>חבצלת השרון</t>
  </si>
  <si>
    <t>חבת ציון</t>
  </si>
  <si>
    <t>חגלה</t>
  </si>
  <si>
    <t>חופית</t>
  </si>
  <si>
    <t>חניאל</t>
  </si>
  <si>
    <t>חרב לאת</t>
  </si>
  <si>
    <t>יד חנה</t>
  </si>
  <si>
    <t>כפר הרא"ה</t>
  </si>
  <si>
    <t>כפר ויתקין</t>
  </si>
  <si>
    <t>כפר חיים</t>
  </si>
  <si>
    <t>כפר ידידיה</t>
  </si>
  <si>
    <t>כפר מונש</t>
  </si>
  <si>
    <t>מכמרת</t>
  </si>
  <si>
    <t>מעברות</t>
  </si>
  <si>
    <t>משמר השרון</t>
  </si>
  <si>
    <t>עין החורש</t>
  </si>
  <si>
    <t>עלש</t>
  </si>
  <si>
    <t>צוקי ים</t>
  </si>
  <si>
    <t>שושנת העמקים (רסקו)</t>
  </si>
  <si>
    <t>ב2</t>
  </si>
  <si>
    <t>אחוזת ברק</t>
  </si>
  <si>
    <t>אלון הגליל</t>
  </si>
  <si>
    <t>אלוני אבא</t>
  </si>
  <si>
    <t>אלונים</t>
  </si>
  <si>
    <t>בית זיד</t>
  </si>
  <si>
    <t>בית לחם הגלילית</t>
  </si>
  <si>
    <t>בית שערים</t>
  </si>
  <si>
    <t>בלפוריה</t>
  </si>
  <si>
    <t>גבעת אלה</t>
  </si>
  <si>
    <t>גבת</t>
  </si>
  <si>
    <t>גזית</t>
  </si>
  <si>
    <t>גניגר</t>
  </si>
  <si>
    <t>דברת</t>
  </si>
  <si>
    <t>הושעיה</t>
  </si>
  <si>
    <t>היוגב</t>
  </si>
  <si>
    <t>הסוללים</t>
  </si>
  <si>
    <t>הרדוף</t>
  </si>
  <si>
    <t>חנתון</t>
  </si>
  <si>
    <t>יפעת</t>
  </si>
  <si>
    <t>כפר ברוך</t>
  </si>
  <si>
    <t>כפר גדעון</t>
  </si>
  <si>
    <t>כפר החרש</t>
  </si>
  <si>
    <t>כפר יהושע</t>
  </si>
  <si>
    <t>מזרע</t>
  </si>
  <si>
    <t>מנשית-זבדה</t>
  </si>
  <si>
    <t>מרחביה (מושב)</t>
  </si>
  <si>
    <t>מרחביה (קבוץ)</t>
  </si>
  <si>
    <t>נהלל</t>
  </si>
  <si>
    <t>סוואעד חמירה</t>
  </si>
  <si>
    <t>עדי</t>
  </si>
  <si>
    <t>עין דור</t>
  </si>
  <si>
    <t>צפורי</t>
  </si>
  <si>
    <t>רמת דוד</t>
  </si>
  <si>
    <t>שדה יעקב</t>
  </si>
  <si>
    <t>שימשית</t>
  </si>
  <si>
    <t>שריד</t>
  </si>
  <si>
    <t>תל עדשים</t>
  </si>
  <si>
    <t>תמרת</t>
  </si>
  <si>
    <t>ג2</t>
  </si>
  <si>
    <t>אחיעזר</t>
  </si>
  <si>
    <t>גנות</t>
  </si>
  <si>
    <t>זיתן</t>
  </si>
  <si>
    <t>חמד</t>
  </si>
  <si>
    <t>יגל</t>
  </si>
  <si>
    <t>כפר חב"ד</t>
  </si>
  <si>
    <t>משמר השבעה</t>
  </si>
  <si>
    <t>ניר צבי</t>
  </si>
  <si>
    <t>צפריה</t>
  </si>
  <si>
    <t>ד2</t>
  </si>
  <si>
    <t>ארגמן</t>
  </si>
  <si>
    <t>בקעות</t>
  </si>
  <si>
    <t>גלגל</t>
  </si>
  <si>
    <t>גתית</t>
  </si>
  <si>
    <t>חמרה</t>
  </si>
  <si>
    <t>ייטב</t>
  </si>
  <si>
    <t>יפית</t>
  </si>
  <si>
    <t>מחולה</t>
  </si>
  <si>
    <t>מכורה</t>
  </si>
  <si>
    <t>משואה</t>
  </si>
  <si>
    <t>משכיות</t>
  </si>
  <si>
    <t>נירן</t>
  </si>
  <si>
    <t>נעמי</t>
  </si>
  <si>
    <t>נתיב הגדוד</t>
  </si>
  <si>
    <t>פצאל</t>
  </si>
  <si>
    <t>רועי</t>
  </si>
  <si>
    <t>רותם</t>
  </si>
  <si>
    <t>שדמות מחולה</t>
  </si>
  <si>
    <t>תמר(תומר)</t>
  </si>
  <si>
    <t>ה2</t>
  </si>
  <si>
    <t>אשלים</t>
  </si>
  <si>
    <t>באר מילכה</t>
  </si>
  <si>
    <t>טללים</t>
  </si>
  <si>
    <t>כמהין</t>
  </si>
  <si>
    <t>מדרשת בן גוריון</t>
  </si>
  <si>
    <t>מרחב עם</t>
  </si>
  <si>
    <t>משאבי שדה</t>
  </si>
  <si>
    <t>נצני סיני</t>
  </si>
  <si>
    <t>רביבים</t>
  </si>
  <si>
    <t>רתמים</t>
  </si>
  <si>
    <t>שדה בוקר</t>
  </si>
  <si>
    <t>ו2</t>
  </si>
  <si>
    <t>בית הגדי</t>
  </si>
  <si>
    <t>גבעולים</t>
  </si>
  <si>
    <t>זמרת</t>
  </si>
  <si>
    <t>זרועה</t>
  </si>
  <si>
    <t>יושיביה</t>
  </si>
  <si>
    <t>כפר מימון</t>
  </si>
  <si>
    <t>מלילות</t>
  </si>
  <si>
    <t>סעד</t>
  </si>
  <si>
    <t>עלומים</t>
  </si>
  <si>
    <t>שבלים</t>
  </si>
  <si>
    <t>שובה</t>
  </si>
  <si>
    <t>שוקדה</t>
  </si>
  <si>
    <t>שרשרת</t>
  </si>
  <si>
    <t>תקומה</t>
  </si>
  <si>
    <t>ז2</t>
  </si>
  <si>
    <t>אבני-חפץ</t>
  </si>
  <si>
    <t>איתמר</t>
  </si>
  <si>
    <t>אלון מורה</t>
  </si>
  <si>
    <t>ברוכין</t>
  </si>
  <si>
    <t>ברכה</t>
  </si>
  <si>
    <t>ברקן</t>
  </si>
  <si>
    <t>חננית</t>
  </si>
  <si>
    <t>חרמש</t>
  </si>
  <si>
    <t>יצהר</t>
  </si>
  <si>
    <t>יקיר</t>
  </si>
  <si>
    <t>כפר תפוח</t>
  </si>
  <si>
    <t>מבוא דותן</t>
  </si>
  <si>
    <t>מגדלים</t>
  </si>
  <si>
    <t>מעלה שומרון</t>
  </si>
  <si>
    <t>נופים</t>
  </si>
  <si>
    <t>סלעית</t>
  </si>
  <si>
    <t>עלי-זהב</t>
  </si>
  <si>
    <t>ענב</t>
  </si>
  <si>
    <t>עץ אפרים</t>
  </si>
  <si>
    <t>פדואל</t>
  </si>
  <si>
    <t>צופין</t>
  </si>
  <si>
    <t>קרית נטפים</t>
  </si>
  <si>
    <t>רבבה</t>
  </si>
  <si>
    <t>רחלים</t>
  </si>
  <si>
    <t>ריחן</t>
  </si>
  <si>
    <t>שבי שומרון</t>
  </si>
  <si>
    <t>שערי תקוה</t>
  </si>
  <si>
    <t>שקד</t>
  </si>
  <si>
    <t>ח2</t>
  </si>
  <si>
    <t>אור הנר</t>
  </si>
  <si>
    <t>ארז</t>
  </si>
  <si>
    <t>ברור חיל</t>
  </si>
  <si>
    <t>גבים</t>
  </si>
  <si>
    <t>דורות</t>
  </si>
  <si>
    <t>יכיני</t>
  </si>
  <si>
    <t>כפר עזה</t>
  </si>
  <si>
    <t>מפלסים</t>
  </si>
  <si>
    <t>נחל עז</t>
  </si>
  <si>
    <t>ניר עם</t>
  </si>
  <si>
    <t>רוחמה</t>
  </si>
  <si>
    <t>ט2</t>
  </si>
  <si>
    <t>אבן שמואל</t>
  </si>
  <si>
    <t>איתן</t>
  </si>
  <si>
    <t>אלומה</t>
  </si>
  <si>
    <t>זבדיאל</t>
  </si>
  <si>
    <t>זרחיה</t>
  </si>
  <si>
    <t>מרכז שפירא</t>
  </si>
  <si>
    <t>משואות יצחק</t>
  </si>
  <si>
    <t>נעם</t>
  </si>
  <si>
    <t>עוזה</t>
  </si>
  <si>
    <t>עין צורים</t>
  </si>
  <si>
    <t>קוממיות</t>
  </si>
  <si>
    <t>רוחה</t>
  </si>
  <si>
    <t>שלוה</t>
  </si>
  <si>
    <t>י2</t>
  </si>
  <si>
    <t>הר עמשא</t>
  </si>
  <si>
    <t>נאות הככר</t>
  </si>
  <si>
    <t>נוה זהר</t>
  </si>
  <si>
    <t>עין גדי</t>
  </si>
  <si>
    <t>עין חצבה</t>
  </si>
  <si>
    <t>עין תמר</t>
  </si>
  <si>
    <t>תא חשוב</t>
  </si>
  <si>
    <t>הדוחות הכספיים נערכו לפי הנחיות הממונה על החשבונות במשרד הפנים בדבר עריכת דוחות כספיים ברשויות מקומיות ותקנות הרשויות המקומיות (הנהלת חשבונות), תשמ"ח - 1988. הדוחות הכספיים נערכו בהתאם להנחיות הנ"ל השונות מכללי חשבונאות מקובלים.</t>
  </si>
  <si>
    <t>המדיניות החשבונאית אשר יושמה בעריכת הדוחות הכספיים, באופן עקבי לשנה קודמת, מפורטת להלן:</t>
  </si>
  <si>
    <t>הכנסות ממיסי ועד והכנסות אחרות מתושבים נרשמות על בסיס מזומן. השתתפות המועצה בתקציב הוועד נרשמת על בסיס מצטבר.</t>
  </si>
  <si>
    <t>הנחות ופטורים מתשלומי מיסי ועד נרשמו כהוצאה בסעיף המתאים ( בפרק 61) כנגד זיכוי סעיף ההכנסה המתאים בתקציב הרגיל.</t>
  </si>
  <si>
    <t xml:space="preserve">כאמור בביאור 1 לדוחות הכספיים, הדוחות הכספיים הוכנו על בסיס שיטת המזומנים המתוקנת בהתאם להנחיות הממונה על החשבונות במשרד הפנים בדבר עריכת דוחות כספיים ברשויות מקומיות ותקנות הרשויות המקומיות (הנהלת חשבונות), תשמ"ח-1988 (להלן ביחד "ההנחיות"). ההנחיות האמורות מהוות מסגרת דיווח כספי לרשויות מקומיות השונה מכללי חשבונאות מקובלים.  </t>
  </si>
  <si>
    <t>ערכנו את ביקורתנו בהתאם לתקני ביקורת מקובלים בישראל, לרבות תקנים שנקבעו בתקנות רואי חשבון  (דרך פעולתו של רואה חשבון), התשל"ג-1973. על פי תקנים אלה נדרש מאיתנו לתכנן את הביקורת ולבצעה במטרה להשיג מידה סבירה של בטחון שאין בדוחות הכספיים הצגה מוטעית מהותית בהתאם להנחיות. ביקורת כוללת בדיקה מדגמית של ראיות התומכות בסכומים ובמידע שבדוחות הכספיים. ביקורתנו כללה גם בחינה של יישום הכללים שנקבעו בהנחיות ושל האומדנים המשמעותיים שנעשו על ידי ראש הוועד המקומי וחבר הוועד המקומי וכן הערכת נאותות ההצגה בדוחות הכספיים בכללותה בהתאם להנחיות. אנו סבורים שביקורתנו מספקת בסיס נאות לחוות דעתנו.</t>
  </si>
  <si>
    <t xml:space="preserve">לדעתנו, הדוחות הכספיים הנ"ל משקפים באופן נאות בהתאם להנחיות, מכל הבחינות המהותיות , את מצבו הכספי של הוועד המקומי לימים 31  בדצמבר 20X2 ו- 20X1 ואת התקבולים, התשלומים והעודף/גרעון מפעולתיו לכל אחת מהשנים שהסתיימו באותם תאריכים. </t>
  </si>
  <si>
    <t>ביקרנו את המאזנים של הוועד המקומי__________  לימים 31 בדצמבר 20X2 ו - 20X1 ואת דוח תקבולים ותשלומים לפי מקורות הכנסה וסוגי הוצאה, ריכוז תקבולים ותשלומים של תקציבי הפיתוח לכל אחת מהשנים שהסתיימו באותם תאריכים (להלן:"דוחות כספיים"). דוחות כספיים אלה הינם באחריות ראש הוועד המקומי וחבר ועד מקומי. אחריותנו היא לחוות דיעה על דוחות כספיים אלה בהתבסס על ביקורתנו.</t>
  </si>
  <si>
    <t>סה"כ הוצאות</t>
  </si>
  <si>
    <t>הוועד המקומי רשום ומתנהל כמוסד ללא כוונת רווח. מוסד כאמור, פטור ממס על הכנסותיו בהתאם לסעיף 9 (2) לפקודת מס הכנסה.</t>
  </si>
  <si>
    <t xml:space="preserve">                              רחוב שלומציון המלכה 1 ירושלים 91012  ת.ד. 1333  טלפון: 3320536- 073  </t>
  </si>
  <si>
    <t>גזבר הוועד</t>
  </si>
  <si>
    <t>התחייבויות בגין  סיום יחסי עובד מעביד,חופשה והבראה נרשמות במועד התשלום בפועל. ( לא רלוונטי לוועד שאינו מעסיק ישירות עובדים). התחייבויות הוועד לעובדים בגין סיום יחסי עובד אשר אינה מכוסה על ידי הפקדות מיועדות מסתכמת לתאריך המאזן בסך _________ ש"ח ( אשתקד _______ ש"ח)</t>
  </si>
  <si>
    <t>שדות דן</t>
  </si>
  <si>
    <t xml:space="preserve"> חמדת</t>
  </si>
  <si>
    <t>רו"ח אבי אגניהו</t>
  </si>
  <si>
    <t xml:space="preserve">             מנהל אגף בכיר לביקורת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</si>
</sst>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0_);\(#,##0.00\);&quot;-&quot;__"/>
    <numFmt numFmtId="165" formatCode="#,##0_);\(#,##0\);&quot;-&quot;__"/>
    <numFmt numFmtId="166" formatCode="#,##0.0_);\(#,##0.0\);&quot;-&quot;__"/>
    <numFmt numFmtId="167" formatCode="#,##0.0_);\(#,##0.0\)"/>
    <numFmt numFmtId="168" formatCode="#,##0_);\(#,##0\);&quot;&quot;__"/>
    <numFmt numFmtId="169" formatCode="#,##0;\(#,##0\)"/>
    <numFmt numFmtId="170" formatCode="###0"/>
    <numFmt numFmtId="171" formatCode="#,##0_);\(#,##0\);&quot;&quot;&quot;&quot;__"/>
    <numFmt numFmtId="172" formatCode="0_ ;\-0\ "/>
    <numFmt numFmtId="173" formatCode="###0;###0"/>
    <numFmt numFmtId="174" formatCode="#,##0;#,##0;&quot;-&quot;__"/>
    <numFmt numFmtId="175" formatCode="#,##0;\(#,##0\);&quot;&quot;&quot;&quot;__"/>
  </numFmts>
  <fonts count="59">
    <font>
      <sz val="11"/>
      <name val="Monotype Hadassah"/>
      <charset val="177"/>
    </font>
    <font>
      <sz val="11"/>
      <color theme="1"/>
      <name val="Arial"/>
      <family val="2"/>
      <charset val="177"/>
      <scheme val="minor"/>
    </font>
    <font>
      <sz val="10"/>
      <name val="David"/>
      <family val="2"/>
      <charset val="177"/>
    </font>
    <font>
      <sz val="10"/>
      <name val="Times New Roman"/>
      <family val="1"/>
      <charset val="177"/>
    </font>
    <font>
      <sz val="12"/>
      <name val="Times New Roman"/>
      <family val="1"/>
      <charset val="177"/>
    </font>
    <font>
      <u/>
      <sz val="10"/>
      <name val="Times New Roman"/>
      <family val="1"/>
      <charset val="177"/>
    </font>
    <font>
      <u/>
      <sz val="18"/>
      <name val="Times New Roman"/>
      <family val="1"/>
      <charset val="177"/>
    </font>
    <font>
      <b/>
      <u/>
      <sz val="12"/>
      <name val="Times New Roman"/>
      <family val="1"/>
      <charset val="177"/>
    </font>
    <font>
      <b/>
      <u/>
      <sz val="10"/>
      <name val="Times New Roman"/>
      <family val="1"/>
      <charset val="177"/>
    </font>
    <font>
      <sz val="10"/>
      <name val="Tahoma (Hebrew)"/>
      <family val="2"/>
      <charset val="177"/>
    </font>
    <font>
      <u/>
      <sz val="18"/>
      <name val="Monotype Hadassah"/>
      <charset val="177"/>
    </font>
    <font>
      <b/>
      <u/>
      <sz val="11"/>
      <name val="Monotype Hadassah"/>
      <charset val="177"/>
    </font>
    <font>
      <u/>
      <sz val="11"/>
      <color indexed="12"/>
      <name val="Monotype Hadassah"/>
      <charset val="177"/>
    </font>
    <font>
      <b/>
      <u/>
      <sz val="12"/>
      <name val="David"/>
      <family val="2"/>
      <charset val="177"/>
    </font>
    <font>
      <b/>
      <u/>
      <sz val="11"/>
      <name val="David"/>
      <family val="2"/>
      <charset val="177"/>
    </font>
    <font>
      <sz val="12"/>
      <name val="David"/>
      <family val="2"/>
      <charset val="177"/>
    </font>
    <font>
      <u/>
      <sz val="12"/>
      <name val="David"/>
      <family val="2"/>
      <charset val="177"/>
    </font>
    <font>
      <b/>
      <sz val="12"/>
      <name val="David"/>
      <family val="2"/>
      <charset val="177"/>
    </font>
    <font>
      <sz val="12"/>
      <name val="Monotype Hadassah"/>
      <charset val="177"/>
    </font>
    <font>
      <sz val="10"/>
      <name val="Arial"/>
      <family val="2"/>
    </font>
    <font>
      <sz val="10"/>
      <name val="Arial"/>
      <family val="2"/>
      <charset val="177"/>
    </font>
    <font>
      <b/>
      <sz val="12"/>
      <name val="Arial"/>
      <family val="2"/>
    </font>
    <font>
      <b/>
      <sz val="10"/>
      <name val="Arial"/>
      <family val="2"/>
      <charset val="177"/>
    </font>
    <font>
      <b/>
      <u/>
      <sz val="10"/>
      <name val="Arial"/>
      <family val="2"/>
      <charset val="177"/>
    </font>
    <font>
      <u/>
      <sz val="10"/>
      <name val="Arial"/>
      <family val="2"/>
    </font>
    <font>
      <sz val="10"/>
      <name val="Arial"/>
      <family val="2"/>
    </font>
    <font>
      <u/>
      <sz val="10"/>
      <name val="Arial"/>
      <family val="2"/>
      <charset val="177"/>
    </font>
    <font>
      <sz val="8"/>
      <name val="Arial"/>
      <family val="2"/>
    </font>
    <font>
      <sz val="11"/>
      <color indexed="81"/>
      <name val="Arial"/>
      <family val="2"/>
    </font>
    <font>
      <sz val="8"/>
      <color indexed="81"/>
      <name val="Tahoma"/>
      <family val="2"/>
    </font>
    <font>
      <b/>
      <sz val="12"/>
      <color indexed="81"/>
      <name val="Arial (Hebrew)"/>
      <family val="2"/>
      <charset val="177"/>
    </font>
    <font>
      <b/>
      <u/>
      <sz val="10"/>
      <name val="Arial"/>
      <family val="2"/>
    </font>
    <font>
      <sz val="11"/>
      <name val="Monotype Hadassah"/>
      <charset val="177"/>
    </font>
    <font>
      <sz val="14"/>
      <name val="Arial"/>
      <family val="2"/>
      <charset val="177"/>
    </font>
    <font>
      <b/>
      <sz val="10"/>
      <name val="Arial"/>
      <family val="2"/>
    </font>
    <font>
      <sz val="11"/>
      <name val="Arial"/>
      <family val="2"/>
    </font>
    <font>
      <sz val="12"/>
      <name val="Courier"/>
      <family val="3"/>
      <charset val="177"/>
    </font>
    <font>
      <b/>
      <sz val="12"/>
      <name val="Courier"/>
      <family val="3"/>
      <charset val="177"/>
    </font>
    <font>
      <b/>
      <u/>
      <sz val="12"/>
      <name val="Courier"/>
      <family val="3"/>
      <charset val="177"/>
    </font>
    <font>
      <u/>
      <sz val="12"/>
      <name val="Courier"/>
      <family val="3"/>
      <charset val="177"/>
    </font>
    <font>
      <sz val="10"/>
      <name val="Arial"/>
      <family val="2"/>
    </font>
    <font>
      <b/>
      <sz val="10"/>
      <color indexed="9"/>
      <name val="Arial"/>
      <family val="2"/>
    </font>
    <font>
      <sz val="10"/>
      <color indexed="9"/>
      <name val="Arial"/>
      <family val="2"/>
    </font>
    <font>
      <sz val="8"/>
      <name val="Monotype Hadassah"/>
      <charset val="177"/>
    </font>
    <font>
      <b/>
      <sz val="12"/>
      <name val="David"/>
      <family val="2"/>
      <charset val="177"/>
    </font>
    <font>
      <b/>
      <u/>
      <sz val="12"/>
      <name val="David"/>
      <family val="2"/>
      <charset val="177"/>
    </font>
    <font>
      <sz val="11"/>
      <color indexed="81"/>
      <name val="Tahoma"/>
      <family val="2"/>
    </font>
    <font>
      <sz val="12"/>
      <color indexed="81"/>
      <name val="Tahoma"/>
      <family val="2"/>
    </font>
    <font>
      <b/>
      <sz val="18"/>
      <name val="David"/>
      <family val="2"/>
      <charset val="177"/>
    </font>
    <font>
      <b/>
      <sz val="16"/>
      <name val="David"/>
      <family val="2"/>
      <charset val="177"/>
    </font>
    <font>
      <b/>
      <sz val="14"/>
      <name val="David"/>
      <family val="2"/>
      <charset val="177"/>
    </font>
    <font>
      <sz val="9"/>
      <name val="David"/>
      <family val="2"/>
      <charset val="177"/>
    </font>
    <font>
      <b/>
      <sz val="9"/>
      <name val="David"/>
      <family val="2"/>
      <charset val="177"/>
    </font>
    <font>
      <b/>
      <sz val="9"/>
      <name val="Times New Roman"/>
      <family val="1"/>
    </font>
    <font>
      <sz val="9"/>
      <name val="Arial"/>
      <family val="2"/>
    </font>
    <font>
      <b/>
      <sz val="8"/>
      <color indexed="81"/>
      <name val="Tahoma"/>
      <family val="2"/>
    </font>
    <font>
      <sz val="11"/>
      <color theme="1"/>
      <name val="Arial"/>
      <family val="2"/>
      <charset val="177"/>
      <scheme val="minor"/>
    </font>
    <font>
      <sz val="12"/>
      <color theme="8" tint="0.59999389629810485"/>
      <name val="David"/>
      <family val="2"/>
      <charset val="177"/>
    </font>
    <font>
      <sz val="12"/>
      <name val="Arial"/>
      <family val="2"/>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7"/>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8" tint="0.39997558519241921"/>
        <bgColor indexed="64"/>
      </patternFill>
    </fill>
  </fills>
  <borders count="40">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uble">
        <color indexed="64"/>
      </bottom>
      <diagonal/>
    </border>
    <border>
      <left/>
      <right/>
      <top style="dashed">
        <color indexed="64"/>
      </top>
      <bottom/>
      <diagonal/>
    </border>
    <border>
      <left/>
      <right/>
      <top style="double">
        <color indexed="64"/>
      </top>
      <bottom/>
      <diagonal/>
    </border>
    <border>
      <left/>
      <right/>
      <top/>
      <bottom style="dashed">
        <color indexed="64"/>
      </bottom>
      <diagonal/>
    </border>
    <border>
      <left/>
      <right style="thin">
        <color indexed="54"/>
      </right>
      <top/>
      <bottom/>
      <diagonal/>
    </border>
    <border>
      <left style="thin">
        <color indexed="54"/>
      </left>
      <right/>
      <top/>
      <bottom/>
      <diagonal/>
    </border>
    <border>
      <left/>
      <right/>
      <top/>
      <bottom style="thin">
        <color indexed="54"/>
      </bottom>
      <diagonal/>
    </border>
    <border>
      <left/>
      <right style="thin">
        <color indexed="54"/>
      </right>
      <top/>
      <bottom style="thin">
        <color indexed="54"/>
      </bottom>
      <diagonal/>
    </border>
    <border>
      <left style="thin">
        <color indexed="54"/>
      </left>
      <right/>
      <top/>
      <bottom style="thin">
        <color indexed="5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ck">
        <color indexed="18"/>
      </left>
      <right/>
      <top/>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64"/>
      </left>
      <right style="thin">
        <color indexed="64"/>
      </right>
      <top style="thin">
        <color indexed="64"/>
      </top>
      <bottom style="thin">
        <color indexed="64"/>
      </bottom>
      <diagonal/>
    </border>
    <border>
      <left/>
      <right/>
      <top style="thick">
        <color indexed="32"/>
      </top>
      <bottom/>
      <diagonal/>
    </border>
    <border>
      <left/>
      <right/>
      <top style="thin">
        <color indexed="54"/>
      </top>
      <bottom style="thin">
        <color indexed="9"/>
      </bottom>
      <diagonal/>
    </border>
    <border>
      <left style="thin">
        <color indexed="9"/>
      </left>
      <right/>
      <top style="thin">
        <color indexed="54"/>
      </top>
      <bottom style="thin">
        <color indexed="9"/>
      </bottom>
      <diagonal/>
    </border>
    <border>
      <left/>
      <right style="thin">
        <color indexed="64"/>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style="thin">
        <color indexed="9"/>
      </left>
      <right style="thin">
        <color indexed="9"/>
      </right>
      <top/>
      <bottom style="thin">
        <color indexed="54"/>
      </bottom>
      <diagonal/>
    </border>
    <border>
      <left style="thin">
        <color indexed="9"/>
      </left>
      <right/>
      <top/>
      <bottom style="thin">
        <color indexed="54"/>
      </bottom>
      <diagonal/>
    </border>
    <border>
      <left/>
      <right style="thin">
        <color indexed="9"/>
      </right>
      <top/>
      <bottom style="thin">
        <color indexed="54"/>
      </bottom>
      <diagonal/>
    </border>
    <border>
      <left/>
      <right/>
      <top style="thin">
        <color indexed="64"/>
      </top>
      <bottom style="thin">
        <color indexed="64"/>
      </bottom>
      <diagonal/>
    </border>
    <border>
      <left/>
      <right/>
      <top/>
      <bottom style="thin">
        <color indexed="39"/>
      </bottom>
      <diagonal/>
    </border>
    <border>
      <left/>
      <right style="thick">
        <color indexed="18"/>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165" fontId="0" fillId="0" borderId="0" applyProtection="0">
      <alignment horizontal="right" readingOrder="2"/>
    </xf>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65" fontId="11" fillId="0" borderId="0">
      <alignment horizontal="center" readingOrder="2"/>
    </xf>
    <xf numFmtId="0" fontId="19" fillId="0" borderId="0"/>
    <xf numFmtId="0" fontId="40" fillId="0" borderId="0"/>
    <xf numFmtId="0" fontId="4" fillId="0" borderId="0" applyBorder="0"/>
    <xf numFmtId="9" fontId="9" fillId="0" borderId="0"/>
    <xf numFmtId="164" fontId="7" fillId="0" borderId="0">
      <alignment horizontal="right" readingOrder="2"/>
    </xf>
    <xf numFmtId="164" fontId="6" fillId="0" borderId="0">
      <alignment horizontal="center" readingOrder="2"/>
    </xf>
    <xf numFmtId="164" fontId="6" fillId="0" borderId="0">
      <alignment horizontal="center" readingOrder="2"/>
    </xf>
    <xf numFmtId="0" fontId="5" fillId="0" borderId="0">
      <alignment horizontal="right" readingOrder="2"/>
    </xf>
    <xf numFmtId="164" fontId="4" fillId="0" borderId="0">
      <alignment horizontal="center" readingOrder="2"/>
    </xf>
    <xf numFmtId="164" fontId="8" fillId="0" borderId="0">
      <alignment horizontal="right" readingOrder="2"/>
    </xf>
    <xf numFmtId="164" fontId="10" fillId="0" borderId="0">
      <alignment horizontal="center" readingOrder="2"/>
    </xf>
    <xf numFmtId="165" fontId="3" fillId="0" borderId="0">
      <alignment horizontal="right" readingOrder="2"/>
    </xf>
    <xf numFmtId="167" fontId="9" fillId="0" borderId="0"/>
    <xf numFmtId="175" fontId="15" fillId="0" borderId="1">
      <alignment horizontal="right" readingOrder="2"/>
    </xf>
    <xf numFmtId="164" fontId="3" fillId="0" borderId="0">
      <alignment horizontal="right" indent="2" readingOrder="2"/>
    </xf>
    <xf numFmtId="166" fontId="3" fillId="0" borderId="0">
      <alignment horizontal="right" indent="3" readingOrder="2"/>
    </xf>
    <xf numFmtId="164" fontId="10" fillId="0" borderId="0">
      <alignment horizontal="center" readingOrder="2"/>
    </xf>
    <xf numFmtId="14" fontId="9" fillId="0" borderId="0"/>
    <xf numFmtId="49" fontId="3" fillId="0" borderId="0">
      <alignment horizontal="right" readingOrder="2"/>
    </xf>
    <xf numFmtId="0" fontId="56" fillId="0" borderId="0"/>
  </cellStyleXfs>
  <cellXfs count="450">
    <xf numFmtId="165" fontId="0" fillId="0" borderId="0" xfId="0">
      <alignment horizontal="right" readingOrder="2"/>
    </xf>
    <xf numFmtId="165" fontId="15" fillId="0" borderId="0" xfId="0" applyFont="1">
      <alignment horizontal="right" readingOrder="2"/>
    </xf>
    <xf numFmtId="169" fontId="15" fillId="0" borderId="0" xfId="0" applyNumberFormat="1" applyFont="1" applyAlignment="1">
      <alignment readingOrder="2"/>
    </xf>
    <xf numFmtId="169" fontId="13" fillId="0" borderId="0" xfId="0" applyNumberFormat="1" applyFont="1" applyAlignment="1">
      <alignment horizontal="center" readingOrder="2"/>
    </xf>
    <xf numFmtId="169" fontId="15" fillId="0" borderId="0" xfId="0" applyNumberFormat="1" applyFont="1">
      <alignment horizontal="right" readingOrder="2"/>
    </xf>
    <xf numFmtId="165" fontId="13" fillId="0" borderId="0" xfId="8" applyNumberFormat="1" applyFont="1">
      <alignment horizontal="right" readingOrder="2"/>
    </xf>
    <xf numFmtId="164" fontId="13" fillId="0" borderId="0" xfId="8" applyFont="1">
      <alignment horizontal="right" readingOrder="2"/>
    </xf>
    <xf numFmtId="165" fontId="16" fillId="0" borderId="0" xfId="0" applyFont="1">
      <alignment horizontal="right" readingOrder="2"/>
    </xf>
    <xf numFmtId="164" fontId="16" fillId="0" borderId="0" xfId="10" applyFont="1" applyAlignment="1">
      <alignment horizontal="right" readingOrder="2"/>
    </xf>
    <xf numFmtId="165" fontId="15" fillId="0" borderId="0" xfId="0" applyFont="1" applyAlignment="1">
      <alignment horizontal="right" vertical="top" readingOrder="2"/>
    </xf>
    <xf numFmtId="165" fontId="15" fillId="0" borderId="0" xfId="0" applyFont="1" applyAlignment="1">
      <alignment horizontal="center" readingOrder="2"/>
    </xf>
    <xf numFmtId="165" fontId="15" fillId="0" borderId="0" xfId="0" applyFont="1" applyAlignment="1">
      <alignment horizontal="right" vertical="justify" readingOrder="2"/>
    </xf>
    <xf numFmtId="165" fontId="17" fillId="0" borderId="0" xfId="0" applyFont="1">
      <alignment horizontal="right" readingOrder="2"/>
    </xf>
    <xf numFmtId="165" fontId="15" fillId="0" borderId="0" xfId="0" applyFont="1" applyAlignment="1">
      <alignment horizontal="justify" vertical="top"/>
    </xf>
    <xf numFmtId="164" fontId="15" fillId="0" borderId="0" xfId="0" applyNumberFormat="1" applyFont="1">
      <alignment horizontal="right" readingOrder="2"/>
    </xf>
    <xf numFmtId="165" fontId="16" fillId="0" borderId="0" xfId="0" applyFont="1" applyAlignment="1">
      <alignment horizontal="center" readingOrder="2"/>
    </xf>
    <xf numFmtId="165" fontId="15" fillId="0" borderId="0" xfId="0" applyFont="1" applyAlignment="1">
      <alignment horizontal="justify" vertical="justify" readingOrder="2"/>
    </xf>
    <xf numFmtId="165" fontId="15" fillId="0" borderId="8" xfId="0" applyFont="1" applyBorder="1">
      <alignment horizontal="right" readingOrder="2"/>
    </xf>
    <xf numFmtId="49" fontId="16" fillId="0" borderId="0" xfId="0" applyNumberFormat="1" applyFont="1" applyAlignment="1">
      <alignment horizontal="center" readingOrder="2"/>
    </xf>
    <xf numFmtId="164" fontId="15" fillId="0" borderId="0" xfId="18" applyFont="1" applyAlignment="1">
      <alignment horizontal="right" readingOrder="2"/>
    </xf>
    <xf numFmtId="168" fontId="15" fillId="0" borderId="0" xfId="0" applyNumberFormat="1" applyFont="1">
      <alignment horizontal="right" readingOrder="2"/>
    </xf>
    <xf numFmtId="0" fontId="16" fillId="0" borderId="0" xfId="11" applyFont="1">
      <alignment horizontal="right" readingOrder="2"/>
    </xf>
    <xf numFmtId="165" fontId="15" fillId="0" borderId="0" xfId="18" applyNumberFormat="1" applyFont="1" applyAlignment="1">
      <alignment horizontal="right" readingOrder="2"/>
    </xf>
    <xf numFmtId="165" fontId="15" fillId="0" borderId="0" xfId="0" quotePrefix="1" applyFont="1" applyAlignment="1">
      <alignment horizontal="center" readingOrder="2"/>
    </xf>
    <xf numFmtId="164" fontId="16" fillId="0" borderId="0" xfId="9" applyFont="1" applyAlignment="1">
      <alignment horizontal="right" readingOrder="2"/>
    </xf>
    <xf numFmtId="0" fontId="15" fillId="0" borderId="0" xfId="11" applyFont="1">
      <alignment horizontal="right" readingOrder="2"/>
    </xf>
    <xf numFmtId="165" fontId="15" fillId="0" borderId="0" xfId="0" applyFont="1" applyAlignment="1">
      <alignment readingOrder="2"/>
    </xf>
    <xf numFmtId="165" fontId="15" fillId="0" borderId="9" xfId="0" applyFont="1" applyBorder="1">
      <alignment horizontal="right" readingOrder="2"/>
    </xf>
    <xf numFmtId="165" fontId="15" fillId="0" borderId="0" xfId="0" applyFont="1" applyAlignment="1">
      <alignment horizontal="center" wrapText="1" readingOrder="2"/>
    </xf>
    <xf numFmtId="0" fontId="15" fillId="0" borderId="0" xfId="11" applyFont="1" applyAlignment="1">
      <alignment horizontal="center" readingOrder="2"/>
    </xf>
    <xf numFmtId="165" fontId="15" fillId="0" borderId="0" xfId="0" applyFont="1" applyAlignment="1">
      <alignment vertical="top"/>
    </xf>
    <xf numFmtId="165" fontId="15" fillId="0" borderId="0" xfId="0" applyFont="1" applyAlignment="1">
      <alignment vertical="top" readingOrder="2"/>
    </xf>
    <xf numFmtId="37" fontId="20" fillId="0" borderId="0" xfId="6" applyNumberFormat="1" applyFont="1" applyAlignment="1">
      <alignment horizontal="right" vertical="center" readingOrder="2"/>
    </xf>
    <xf numFmtId="0" fontId="20" fillId="0" borderId="0" xfId="4" applyFont="1" applyAlignment="1">
      <alignment horizontal="right" vertical="center" readingOrder="2"/>
    </xf>
    <xf numFmtId="0" fontId="20" fillId="0" borderId="0" xfId="6" applyFont="1" applyBorder="1" applyAlignment="1">
      <alignment horizontal="right" vertical="center" readingOrder="2"/>
    </xf>
    <xf numFmtId="0" fontId="20" fillId="0" borderId="10" xfId="6" applyFont="1" applyBorder="1" applyAlignment="1">
      <alignment horizontal="right" vertical="center" readingOrder="2"/>
    </xf>
    <xf numFmtId="0" fontId="20" fillId="0" borderId="11" xfId="6" applyFont="1" applyBorder="1" applyAlignment="1">
      <alignment horizontal="right" vertical="center" readingOrder="2"/>
    </xf>
    <xf numFmtId="0" fontId="26" fillId="0" borderId="0" xfId="6" applyFont="1" applyBorder="1" applyAlignment="1">
      <alignment horizontal="right" vertical="center" readingOrder="2"/>
    </xf>
    <xf numFmtId="0" fontId="20" fillId="0" borderId="0" xfId="6" applyFont="1" applyBorder="1" applyAlignment="1">
      <alignment horizontal="right" vertical="center" shrinkToFit="1" readingOrder="2"/>
    </xf>
    <xf numFmtId="37" fontId="20" fillId="0" borderId="0" xfId="6" applyNumberFormat="1" applyFont="1" applyBorder="1" applyAlignment="1">
      <alignment horizontal="right" vertical="center" readingOrder="2"/>
    </xf>
    <xf numFmtId="3" fontId="20" fillId="0" borderId="0" xfId="4" applyNumberFormat="1" applyFont="1" applyAlignment="1">
      <alignment horizontal="right" vertical="center" shrinkToFit="1" readingOrder="2"/>
    </xf>
    <xf numFmtId="169" fontId="20" fillId="0" borderId="0" xfId="6" applyNumberFormat="1" applyFont="1" applyBorder="1" applyAlignment="1">
      <alignment horizontal="right" vertical="center" shrinkToFit="1" readingOrder="2"/>
    </xf>
    <xf numFmtId="3" fontId="20" fillId="0" borderId="0" xfId="6" applyNumberFormat="1" applyFont="1" applyBorder="1" applyAlignment="1">
      <alignment horizontal="right" vertical="center" shrinkToFit="1" readingOrder="2"/>
    </xf>
    <xf numFmtId="37" fontId="20" fillId="0" borderId="10" xfId="6" applyNumberFormat="1" applyFont="1" applyBorder="1" applyAlignment="1">
      <alignment horizontal="right" vertical="center" readingOrder="2"/>
    </xf>
    <xf numFmtId="3" fontId="20" fillId="0" borderId="10" xfId="6" applyNumberFormat="1" applyFont="1" applyBorder="1" applyAlignment="1">
      <alignment horizontal="right" vertical="center" readingOrder="2"/>
    </xf>
    <xf numFmtId="37" fontId="20" fillId="0" borderId="0" xfId="6" applyNumberFormat="1" applyFont="1" applyBorder="1" applyAlignment="1">
      <alignment horizontal="right" vertical="center" shrinkToFit="1" readingOrder="2"/>
    </xf>
    <xf numFmtId="0" fontId="20" fillId="0" borderId="0" xfId="4" applyFont="1" applyAlignment="1">
      <alignment horizontal="right" vertical="center" shrinkToFit="1" readingOrder="2"/>
    </xf>
    <xf numFmtId="0" fontId="20" fillId="0" borderId="10" xfId="4" applyFont="1" applyBorder="1" applyAlignment="1">
      <alignment horizontal="right" vertical="center" readingOrder="2"/>
    </xf>
    <xf numFmtId="0" fontId="22" fillId="0" borderId="0" xfId="6" applyFont="1" applyBorder="1" applyAlignment="1">
      <alignment horizontal="right" vertical="center" readingOrder="2"/>
    </xf>
    <xf numFmtId="0" fontId="20" fillId="0" borderId="12" xfId="6" applyFont="1" applyBorder="1" applyAlignment="1">
      <alignment horizontal="right" vertical="center" readingOrder="2"/>
    </xf>
    <xf numFmtId="0" fontId="20" fillId="0" borderId="12" xfId="4" applyFont="1" applyBorder="1" applyAlignment="1">
      <alignment horizontal="right" vertical="center" readingOrder="2"/>
    </xf>
    <xf numFmtId="0" fontId="20" fillId="0" borderId="12" xfId="4" applyFont="1" applyBorder="1" applyAlignment="1">
      <alignment horizontal="right" vertical="center" shrinkToFit="1" readingOrder="2"/>
    </xf>
    <xf numFmtId="0" fontId="20" fillId="0" borderId="13" xfId="4" applyFont="1" applyBorder="1" applyAlignment="1">
      <alignment horizontal="right" vertical="center" readingOrder="2"/>
    </xf>
    <xf numFmtId="37" fontId="20" fillId="0" borderId="14" xfId="6" applyNumberFormat="1" applyFont="1" applyBorder="1" applyAlignment="1">
      <alignment horizontal="right" vertical="center" readingOrder="2"/>
    </xf>
    <xf numFmtId="37" fontId="20" fillId="0" borderId="12" xfId="6" applyNumberFormat="1" applyFont="1" applyBorder="1" applyAlignment="1">
      <alignment horizontal="right" vertical="center" readingOrder="2"/>
    </xf>
    <xf numFmtId="165" fontId="32" fillId="0" borderId="0" xfId="0" applyFont="1">
      <alignment horizontal="right" readingOrder="2"/>
    </xf>
    <xf numFmtId="164" fontId="13" fillId="0" borderId="0" xfId="13" applyFont="1">
      <alignment horizontal="right" readingOrder="2"/>
    </xf>
    <xf numFmtId="9" fontId="20" fillId="0" borderId="0" xfId="4" applyNumberFormat="1" applyFont="1" applyAlignment="1">
      <alignment horizontal="right" vertical="center" shrinkToFit="1" readingOrder="2"/>
    </xf>
    <xf numFmtId="9" fontId="20" fillId="0" borderId="0" xfId="6" applyNumberFormat="1" applyFont="1" applyBorder="1" applyAlignment="1">
      <alignment horizontal="right" vertical="center" shrinkToFit="1" readingOrder="2"/>
    </xf>
    <xf numFmtId="165" fontId="15" fillId="0" borderId="3" xfId="0" quotePrefix="1" applyFont="1" applyBorder="1">
      <alignment horizontal="right" readingOrder="2"/>
    </xf>
    <xf numFmtId="165" fontId="15" fillId="0" borderId="8" xfId="0" quotePrefix="1" applyFont="1" applyBorder="1">
      <alignment horizontal="right" readingOrder="2"/>
    </xf>
    <xf numFmtId="169" fontId="20" fillId="0" borderId="0" xfId="4" applyNumberFormat="1" applyFont="1" applyAlignment="1">
      <alignment horizontal="right" vertical="center" shrinkToFit="1" readingOrder="2"/>
    </xf>
    <xf numFmtId="165" fontId="18" fillId="0" borderId="0" xfId="0" applyFont="1" applyAlignment="1">
      <alignment readingOrder="2"/>
    </xf>
    <xf numFmtId="165" fontId="17" fillId="0" borderId="0" xfId="0" applyFont="1" applyAlignment="1">
      <alignment readingOrder="2"/>
    </xf>
    <xf numFmtId="165" fontId="36" fillId="0" borderId="0" xfId="0" applyFont="1">
      <alignment horizontal="right" readingOrder="2"/>
    </xf>
    <xf numFmtId="169" fontId="13" fillId="0" borderId="0" xfId="0" applyNumberFormat="1" applyFont="1">
      <alignment horizontal="right" readingOrder="2"/>
    </xf>
    <xf numFmtId="165" fontId="18" fillId="0" borderId="0" xfId="0" applyFont="1">
      <alignment horizontal="right" readingOrder="2"/>
    </xf>
    <xf numFmtId="165" fontId="15" fillId="0" borderId="0" xfId="0" applyFont="1" applyAlignment="1">
      <alignment horizontal="right" vertical="justify"/>
    </xf>
    <xf numFmtId="165" fontId="15" fillId="0" borderId="0" xfId="0" applyFont="1" applyAlignment="1">
      <alignment horizontal="right" vertical="top" wrapText="1" readingOrder="2"/>
    </xf>
    <xf numFmtId="165" fontId="15" fillId="0" borderId="0" xfId="0" applyFont="1" applyAlignment="1">
      <alignment horizontal="right" wrapText="1" readingOrder="2"/>
    </xf>
    <xf numFmtId="49" fontId="16" fillId="0" borderId="0" xfId="0" applyNumberFormat="1" applyFont="1">
      <alignment horizontal="right" readingOrder="2"/>
    </xf>
    <xf numFmtId="165" fontId="15" fillId="0" borderId="0" xfId="0" applyFont="1" applyAlignment="1">
      <alignment horizontal="right" vertical="top"/>
    </xf>
    <xf numFmtId="165" fontId="15" fillId="0" borderId="7" xfId="0" quotePrefix="1" applyFont="1" applyBorder="1">
      <alignment horizontal="right" readingOrder="2"/>
    </xf>
    <xf numFmtId="9" fontId="26" fillId="0" borderId="0" xfId="6" applyNumberFormat="1" applyFont="1" applyBorder="1" applyAlignment="1">
      <alignment horizontal="right" vertical="center" shrinkToFit="1" readingOrder="2"/>
    </xf>
    <xf numFmtId="165" fontId="32" fillId="0" borderId="2" xfId="0" applyFont="1" applyBorder="1">
      <alignment horizontal="right" readingOrder="2"/>
    </xf>
    <xf numFmtId="165" fontId="32" fillId="0" borderId="15" xfId="0" applyFont="1" applyBorder="1">
      <alignment horizontal="right" readingOrder="2"/>
    </xf>
    <xf numFmtId="165" fontId="32" fillId="0" borderId="16" xfId="0" applyFont="1" applyBorder="1">
      <alignment horizontal="right" readingOrder="2"/>
    </xf>
    <xf numFmtId="165" fontId="32" fillId="0" borderId="17" xfId="0" applyFont="1" applyBorder="1">
      <alignment horizontal="right" readingOrder="2"/>
    </xf>
    <xf numFmtId="0" fontId="19" fillId="2" borderId="18" xfId="4" applyFill="1" applyBorder="1"/>
    <xf numFmtId="0" fontId="19" fillId="2" borderId="0" xfId="4" applyFill="1"/>
    <xf numFmtId="0" fontId="24" fillId="3" borderId="0" xfId="2" applyFont="1" applyFill="1" applyBorder="1" applyAlignment="1" applyProtection="1">
      <alignment horizontal="right" vertical="top" readingOrder="2"/>
    </xf>
    <xf numFmtId="0" fontId="19" fillId="3" borderId="0" xfId="4" applyFill="1"/>
    <xf numFmtId="0" fontId="22" fillId="3" borderId="0" xfId="4" applyFont="1" applyFill="1"/>
    <xf numFmtId="0" fontId="41" fillId="4" borderId="19" xfId="4" applyFont="1" applyFill="1" applyBorder="1"/>
    <xf numFmtId="0" fontId="41" fillId="4" borderId="20" xfId="4" applyFont="1" applyFill="1" applyBorder="1"/>
    <xf numFmtId="0" fontId="41" fillId="4" borderId="20" xfId="4" applyFont="1" applyFill="1" applyBorder="1" applyAlignment="1">
      <alignment horizontal="right" indent="1"/>
    </xf>
    <xf numFmtId="0" fontId="41" fillId="4" borderId="21" xfId="4" applyFont="1" applyFill="1" applyBorder="1"/>
    <xf numFmtId="0" fontId="42" fillId="3" borderId="0" xfId="4" applyFont="1" applyFill="1"/>
    <xf numFmtId="0" fontId="40" fillId="5" borderId="22" xfId="5" applyFill="1" applyBorder="1"/>
    <xf numFmtId="0" fontId="40" fillId="3" borderId="0" xfId="4" applyFont="1" applyFill="1"/>
    <xf numFmtId="0" fontId="19" fillId="2" borderId="23" xfId="4" applyFill="1" applyBorder="1"/>
    <xf numFmtId="0" fontId="41" fillId="6" borderId="0" xfId="4" applyFont="1" applyFill="1"/>
    <xf numFmtId="0" fontId="41" fillId="6" borderId="10" xfId="4" applyFont="1" applyFill="1" applyBorder="1"/>
    <xf numFmtId="0" fontId="40" fillId="6" borderId="0" xfId="5" applyFill="1" applyAlignment="1">
      <alignment horizontal="right" indent="1"/>
    </xf>
    <xf numFmtId="0" fontId="40" fillId="6" borderId="10" xfId="5" applyFill="1" applyBorder="1"/>
    <xf numFmtId="0" fontId="40" fillId="6" borderId="0" xfId="5" applyFill="1" applyAlignment="1">
      <alignment horizontal="right" vertical="top" wrapText="1" indent="1"/>
    </xf>
    <xf numFmtId="0" fontId="40" fillId="6" borderId="10" xfId="5" applyFill="1" applyBorder="1" applyAlignment="1">
      <alignment vertical="top"/>
    </xf>
    <xf numFmtId="0" fontId="19" fillId="6" borderId="12" xfId="4" applyFill="1" applyBorder="1"/>
    <xf numFmtId="0" fontId="41" fillId="6" borderId="11" xfId="4" applyFont="1" applyFill="1" applyBorder="1"/>
    <xf numFmtId="0" fontId="19" fillId="6" borderId="11" xfId="4" applyFill="1" applyBorder="1"/>
    <xf numFmtId="0" fontId="40" fillId="6" borderId="22" xfId="5" applyFill="1" applyBorder="1"/>
    <xf numFmtId="0" fontId="19" fillId="6" borderId="0" xfId="4" applyFill="1" applyAlignment="1">
      <alignment horizontal="right"/>
    </xf>
    <xf numFmtId="0" fontId="19" fillId="6" borderId="0" xfId="4" applyFill="1" applyAlignment="1">
      <alignment horizontal="right" vertical="top" readingOrder="2"/>
    </xf>
    <xf numFmtId="0" fontId="19" fillId="6" borderId="14" xfId="4" applyFill="1" applyBorder="1"/>
    <xf numFmtId="165" fontId="15" fillId="7" borderId="0" xfId="0" applyFont="1" applyFill="1">
      <alignment horizontal="right" readingOrder="2"/>
    </xf>
    <xf numFmtId="165" fontId="17" fillId="7" borderId="0" xfId="0" applyFont="1" applyFill="1">
      <alignment horizontal="right" readingOrder="2"/>
    </xf>
    <xf numFmtId="165" fontId="13" fillId="7" borderId="0" xfId="0" applyFont="1" applyFill="1">
      <alignment horizontal="right" readingOrder="2"/>
    </xf>
    <xf numFmtId="165" fontId="15" fillId="0" borderId="0" xfId="0" applyFont="1" applyProtection="1">
      <alignment horizontal="right" readingOrder="2"/>
      <protection locked="0"/>
    </xf>
    <xf numFmtId="165" fontId="15" fillId="0" borderId="0" xfId="0" applyFont="1" applyProtection="1">
      <alignment horizontal="right" readingOrder="2"/>
    </xf>
    <xf numFmtId="165" fontId="15" fillId="8" borderId="0" xfId="0" applyFont="1" applyFill="1">
      <alignment horizontal="right" readingOrder="2"/>
    </xf>
    <xf numFmtId="165" fontId="17" fillId="8" borderId="0" xfId="0" applyFont="1" applyFill="1">
      <alignment horizontal="right" readingOrder="2"/>
    </xf>
    <xf numFmtId="165" fontId="13" fillId="8" borderId="0" xfId="0" applyFont="1" applyFill="1">
      <alignment horizontal="right" readingOrder="2"/>
    </xf>
    <xf numFmtId="165" fontId="15" fillId="8" borderId="0" xfId="0" applyFont="1" applyFill="1" applyAlignment="1">
      <alignment readingOrder="2"/>
    </xf>
    <xf numFmtId="165" fontId="15" fillId="8" borderId="0" xfId="0" applyFont="1" applyFill="1" applyAlignment="1">
      <alignment vertical="justify"/>
    </xf>
    <xf numFmtId="165" fontId="18" fillId="8" borderId="0" xfId="0" applyFont="1" applyFill="1">
      <alignment horizontal="right" readingOrder="2"/>
    </xf>
    <xf numFmtId="165" fontId="15" fillId="8" borderId="0" xfId="0" applyFont="1" applyFill="1" applyAlignment="1">
      <alignment horizontal="right" vertical="justify"/>
    </xf>
    <xf numFmtId="165" fontId="16" fillId="8" borderId="0" xfId="0" applyFont="1" applyFill="1" applyAlignment="1">
      <alignment horizontal="right" vertical="justify"/>
    </xf>
    <xf numFmtId="169" fontId="15" fillId="8" borderId="0" xfId="0" applyNumberFormat="1" applyFont="1" applyFill="1" applyAlignment="1">
      <alignment readingOrder="2"/>
    </xf>
    <xf numFmtId="169" fontId="15" fillId="8" borderId="0" xfId="0" applyNumberFormat="1" applyFont="1" applyFill="1">
      <alignment horizontal="right" readingOrder="2"/>
    </xf>
    <xf numFmtId="0" fontId="17" fillId="8" borderId="0" xfId="11" applyFont="1" applyFill="1" applyAlignment="1">
      <alignment horizontal="center" readingOrder="1"/>
    </xf>
    <xf numFmtId="169" fontId="17" fillId="8" borderId="0" xfId="0" applyNumberFormat="1" applyFont="1" applyFill="1">
      <alignment horizontal="right" readingOrder="2"/>
    </xf>
    <xf numFmtId="165" fontId="13" fillId="8" borderId="0" xfId="8" applyNumberFormat="1" applyFont="1" applyFill="1">
      <alignment horizontal="right" readingOrder="2"/>
    </xf>
    <xf numFmtId="165" fontId="16" fillId="8" borderId="0" xfId="0" applyFont="1" applyFill="1">
      <alignment horizontal="right" readingOrder="2"/>
    </xf>
    <xf numFmtId="165" fontId="15" fillId="8" borderId="0" xfId="18" applyNumberFormat="1" applyFont="1" applyFill="1" applyAlignment="1">
      <alignment horizontal="right" readingOrder="2"/>
    </xf>
    <xf numFmtId="164" fontId="13" fillId="8" borderId="0" xfId="8" applyFont="1" applyFill="1">
      <alignment horizontal="right" readingOrder="2"/>
    </xf>
    <xf numFmtId="164" fontId="15" fillId="8" borderId="0" xfId="18" applyFont="1" applyFill="1" applyAlignment="1">
      <alignment horizontal="right" readingOrder="2"/>
    </xf>
    <xf numFmtId="165" fontId="15" fillId="8" borderId="0" xfId="0" applyFont="1" applyFill="1" applyProtection="1">
      <alignment horizontal="right" readingOrder="2"/>
    </xf>
    <xf numFmtId="165" fontId="15" fillId="8" borderId="0" xfId="0" applyFont="1" applyFill="1" applyProtection="1">
      <alignment horizontal="right" readingOrder="2"/>
      <protection locked="0"/>
    </xf>
    <xf numFmtId="165" fontId="15" fillId="8" borderId="0" xfId="0" applyFont="1" applyFill="1" applyAlignment="1" applyProtection="1">
      <alignment horizontal="right" vertical="top" readingOrder="2"/>
      <protection locked="0"/>
    </xf>
    <xf numFmtId="165" fontId="15" fillId="8" borderId="0" xfId="0" applyFont="1" applyFill="1" applyAlignment="1" applyProtection="1">
      <alignment readingOrder="2"/>
      <protection locked="0"/>
    </xf>
    <xf numFmtId="165" fontId="18" fillId="8" borderId="0" xfId="0" applyFont="1" applyFill="1" applyAlignment="1" applyProtection="1">
      <alignment readingOrder="2"/>
      <protection locked="0"/>
    </xf>
    <xf numFmtId="165" fontId="15" fillId="8" borderId="0" xfId="0" applyFont="1" applyFill="1" applyAlignment="1" applyProtection="1">
      <alignment vertical="justify"/>
      <protection locked="0"/>
    </xf>
    <xf numFmtId="165" fontId="15" fillId="8" borderId="0" xfId="0" applyFont="1" applyFill="1" applyAlignment="1" applyProtection="1">
      <alignment vertical="justify" wrapText="1" readingOrder="2"/>
      <protection locked="0"/>
    </xf>
    <xf numFmtId="0" fontId="13" fillId="7" borderId="0" xfId="0" applyNumberFormat="1" applyFont="1" applyFill="1" applyAlignment="1">
      <alignment horizontal="center" readingOrder="1"/>
    </xf>
    <xf numFmtId="165" fontId="36" fillId="7" borderId="0" xfId="0" applyFont="1" applyFill="1">
      <alignment horizontal="right" readingOrder="2"/>
    </xf>
    <xf numFmtId="165" fontId="37" fillId="7" borderId="0" xfId="0" applyFont="1" applyFill="1">
      <alignment horizontal="right" readingOrder="2"/>
    </xf>
    <xf numFmtId="165" fontId="32" fillId="7" borderId="15" xfId="0" applyFont="1" applyFill="1" applyBorder="1">
      <alignment horizontal="right" readingOrder="2"/>
    </xf>
    <xf numFmtId="0" fontId="23" fillId="7" borderId="0" xfId="6" applyFont="1" applyFill="1" applyBorder="1" applyAlignment="1">
      <alignment horizontal="right" vertical="center" readingOrder="2"/>
    </xf>
    <xf numFmtId="0" fontId="20" fillId="7" borderId="0" xfId="6" applyFont="1" applyFill="1" applyBorder="1" applyAlignment="1">
      <alignment horizontal="right" vertical="center" readingOrder="2"/>
    </xf>
    <xf numFmtId="0" fontId="20" fillId="7" borderId="0" xfId="4" applyFont="1" applyFill="1" applyAlignment="1">
      <alignment horizontal="right" vertical="center" readingOrder="2"/>
    </xf>
    <xf numFmtId="165" fontId="32" fillId="7" borderId="0" xfId="0" applyFont="1" applyFill="1">
      <alignment horizontal="right" readingOrder="2"/>
    </xf>
    <xf numFmtId="37" fontId="20" fillId="7" borderId="0" xfId="4" applyNumberFormat="1" applyFont="1" applyFill="1" applyAlignment="1">
      <alignment horizontal="right" vertical="center" readingOrder="2"/>
    </xf>
    <xf numFmtId="0" fontId="19" fillId="7" borderId="0" xfId="6" applyFont="1" applyFill="1" applyBorder="1" applyAlignment="1">
      <alignment horizontal="right" vertical="center" readingOrder="2"/>
    </xf>
    <xf numFmtId="49" fontId="25" fillId="7" borderId="15" xfId="4" applyNumberFormat="1" applyFont="1" applyFill="1" applyBorder="1" applyAlignment="1">
      <alignment horizontal="right" vertical="center" shrinkToFit="1" readingOrder="2"/>
    </xf>
    <xf numFmtId="0" fontId="22" fillId="7" borderId="0" xfId="6" applyFont="1" applyFill="1" applyBorder="1" applyAlignment="1">
      <alignment horizontal="right" vertical="center" readingOrder="2"/>
    </xf>
    <xf numFmtId="0" fontId="31" fillId="7" borderId="0" xfId="6" applyFont="1" applyFill="1" applyAlignment="1">
      <alignment horizontal="right" vertical="center" readingOrder="2"/>
    </xf>
    <xf numFmtId="0" fontId="25" fillId="7" borderId="0" xfId="4" applyFont="1" applyFill="1" applyAlignment="1">
      <alignment horizontal="right" vertical="center" readingOrder="2"/>
    </xf>
    <xf numFmtId="0" fontId="34" fillId="7" borderId="24" xfId="4" applyFont="1" applyFill="1" applyBorder="1" applyAlignment="1">
      <alignment horizontal="right" vertical="center" readingOrder="2"/>
    </xf>
    <xf numFmtId="0" fontId="34" fillId="7" borderId="24" xfId="6" applyFont="1" applyFill="1" applyBorder="1" applyAlignment="1">
      <alignment horizontal="right" vertical="center" readingOrder="2"/>
    </xf>
    <xf numFmtId="0" fontId="22" fillId="7" borderId="24" xfId="4" applyFont="1" applyFill="1" applyBorder="1" applyAlignment="1">
      <alignment horizontal="right" vertical="center" readingOrder="2"/>
    </xf>
    <xf numFmtId="0" fontId="34" fillId="7" borderId="25" xfId="6" applyFont="1" applyFill="1" applyBorder="1" applyAlignment="1">
      <alignment horizontal="right" vertical="center" readingOrder="2"/>
    </xf>
    <xf numFmtId="0" fontId="23" fillId="7" borderId="26" xfId="6" applyFont="1" applyFill="1" applyBorder="1" applyAlignment="1">
      <alignment horizontal="right" vertical="center" readingOrder="2"/>
    </xf>
    <xf numFmtId="0" fontId="34" fillId="7" borderId="27" xfId="6" applyFont="1" applyFill="1" applyBorder="1" applyAlignment="1">
      <alignment horizontal="right" vertical="center" readingOrder="2"/>
    </xf>
    <xf numFmtId="0" fontId="34" fillId="7" borderId="28" xfId="6" applyFont="1" applyFill="1" applyBorder="1" applyAlignment="1">
      <alignment horizontal="right" vertical="center" readingOrder="2"/>
    </xf>
    <xf numFmtId="0" fontId="34" fillId="7" borderId="29" xfId="6" applyFont="1" applyFill="1" applyBorder="1" applyAlignment="1">
      <alignment horizontal="right" vertical="center" readingOrder="2"/>
    </xf>
    <xf numFmtId="0" fontId="34" fillId="7" borderId="30" xfId="6" applyFont="1" applyFill="1" applyBorder="1" applyAlignment="1">
      <alignment horizontal="right" vertical="center" readingOrder="2"/>
    </xf>
    <xf numFmtId="49" fontId="20" fillId="7" borderId="28" xfId="4" applyNumberFormat="1" applyFont="1" applyFill="1" applyBorder="1" applyAlignment="1">
      <alignment horizontal="right" vertical="center" readingOrder="2"/>
    </xf>
    <xf numFmtId="0" fontId="34" fillId="7" borderId="31" xfId="6" applyFont="1" applyFill="1" applyBorder="1" applyAlignment="1">
      <alignment horizontal="right" vertical="center" readingOrder="2"/>
    </xf>
    <xf numFmtId="0" fontId="34" fillId="7" borderId="32" xfId="6" applyFont="1" applyFill="1" applyBorder="1" applyAlignment="1">
      <alignment horizontal="right" vertical="center" readingOrder="2"/>
    </xf>
    <xf numFmtId="0" fontId="34" fillId="7" borderId="33" xfId="6" applyFont="1" applyFill="1" applyBorder="1" applyAlignment="1">
      <alignment horizontal="right" vertical="center" readingOrder="2"/>
    </xf>
    <xf numFmtId="0" fontId="34" fillId="7" borderId="34" xfId="6" applyFont="1" applyFill="1" applyBorder="1" applyAlignment="1">
      <alignment horizontal="right" vertical="center" readingOrder="2"/>
    </xf>
    <xf numFmtId="0" fontId="34" fillId="7" borderId="12" xfId="6" applyFont="1" applyFill="1" applyBorder="1" applyAlignment="1">
      <alignment horizontal="right" vertical="center" readingOrder="2"/>
    </xf>
    <xf numFmtId="0" fontId="23" fillId="7" borderId="12" xfId="6" applyFont="1" applyFill="1" applyBorder="1" applyAlignment="1">
      <alignment horizontal="right" vertical="center" readingOrder="2"/>
    </xf>
    <xf numFmtId="49" fontId="25" fillId="7" borderId="33" xfId="4" applyNumberFormat="1" applyFont="1" applyFill="1" applyBorder="1" applyAlignment="1">
      <alignment horizontal="right" vertical="center" readingOrder="2"/>
    </xf>
    <xf numFmtId="0" fontId="34" fillId="7" borderId="13" xfId="6" applyFont="1" applyFill="1" applyBorder="1" applyAlignment="1">
      <alignment horizontal="right" vertical="center" readingOrder="2"/>
    </xf>
    <xf numFmtId="49" fontId="20" fillId="7" borderId="11" xfId="6" applyNumberFormat="1" applyFont="1" applyFill="1" applyBorder="1" applyAlignment="1">
      <alignment horizontal="right" vertical="center" readingOrder="2"/>
    </xf>
    <xf numFmtId="37" fontId="23" fillId="7" borderId="0" xfId="6" applyNumberFormat="1" applyFont="1" applyFill="1" applyBorder="1" applyAlignment="1">
      <alignment horizontal="right" vertical="center" readingOrder="2"/>
    </xf>
    <xf numFmtId="3" fontId="20" fillId="7" borderId="11" xfId="4" applyNumberFormat="1" applyFont="1" applyFill="1" applyBorder="1" applyAlignment="1">
      <alignment horizontal="right" vertical="center" readingOrder="2"/>
    </xf>
    <xf numFmtId="3" fontId="20" fillId="7" borderId="0" xfId="6" applyNumberFormat="1" applyFont="1" applyFill="1" applyBorder="1" applyAlignment="1">
      <alignment horizontal="right" vertical="center" readingOrder="2"/>
    </xf>
    <xf numFmtId="3" fontId="20" fillId="7" borderId="11" xfId="6" applyNumberFormat="1" applyFont="1" applyFill="1" applyBorder="1" applyAlignment="1">
      <alignment horizontal="right" vertical="center" readingOrder="2"/>
    </xf>
    <xf numFmtId="3" fontId="23" fillId="7" borderId="0" xfId="6" applyNumberFormat="1" applyFont="1" applyFill="1" applyBorder="1" applyAlignment="1">
      <alignment horizontal="right" vertical="center" readingOrder="2"/>
    </xf>
    <xf numFmtId="3" fontId="19" fillId="7" borderId="0" xfId="6" applyNumberFormat="1" applyFont="1" applyFill="1" applyBorder="1" applyAlignment="1">
      <alignment horizontal="right" vertical="center" readingOrder="2"/>
    </xf>
    <xf numFmtId="49" fontId="25" fillId="7" borderId="11" xfId="4" applyNumberFormat="1" applyFont="1" applyFill="1" applyBorder="1" applyAlignment="1">
      <alignment horizontal="right" vertical="center" shrinkToFit="1" readingOrder="2"/>
    </xf>
    <xf numFmtId="37" fontId="22" fillId="7" borderId="0" xfId="6" applyNumberFormat="1" applyFont="1" applyFill="1" applyBorder="1" applyAlignment="1">
      <alignment horizontal="right" vertical="center" readingOrder="2"/>
    </xf>
    <xf numFmtId="37" fontId="20" fillId="7" borderId="11" xfId="6" applyNumberFormat="1" applyFont="1" applyFill="1" applyBorder="1" applyAlignment="1">
      <alignment horizontal="right" vertical="center" readingOrder="2"/>
    </xf>
    <xf numFmtId="37" fontId="20" fillId="7" borderId="0" xfId="6" applyNumberFormat="1" applyFont="1" applyFill="1" applyBorder="1" applyAlignment="1">
      <alignment horizontal="right" vertical="center" readingOrder="2"/>
    </xf>
    <xf numFmtId="169" fontId="15" fillId="0" borderId="0" xfId="0" applyNumberFormat="1" applyFont="1" applyProtection="1">
      <alignment horizontal="right" readingOrder="2"/>
    </xf>
    <xf numFmtId="165" fontId="36" fillId="0" borderId="0" xfId="0" applyFont="1" applyProtection="1">
      <alignment horizontal="right" readingOrder="2"/>
    </xf>
    <xf numFmtId="165" fontId="36" fillId="8" borderId="0" xfId="0" applyFont="1" applyFill="1" applyProtection="1">
      <alignment horizontal="right" readingOrder="2"/>
    </xf>
    <xf numFmtId="0" fontId="17" fillId="8" borderId="0" xfId="11" applyFont="1" applyFill="1" applyAlignment="1">
      <alignment horizontal="center" readingOrder="2"/>
    </xf>
    <xf numFmtId="165" fontId="17" fillId="8" borderId="0" xfId="0" applyFont="1" applyFill="1" applyAlignment="1" applyProtection="1">
      <alignment horizontal="center" readingOrder="2"/>
    </xf>
    <xf numFmtId="0" fontId="13" fillId="8" borderId="0" xfId="11" applyFont="1" applyFill="1" applyAlignment="1">
      <alignment horizontal="center" readingOrder="2"/>
    </xf>
    <xf numFmtId="165" fontId="18" fillId="8" borderId="0" xfId="0" applyFont="1" applyFill="1" applyProtection="1">
      <alignment horizontal="right" readingOrder="2"/>
      <protection locked="0"/>
    </xf>
    <xf numFmtId="165" fontId="15" fillId="8" borderId="0" xfId="0" applyFont="1" applyFill="1" applyAlignment="1" applyProtection="1">
      <alignment horizontal="right" vertical="justify"/>
      <protection locked="0"/>
    </xf>
    <xf numFmtId="165" fontId="17" fillId="8" borderId="0" xfId="0" applyFont="1" applyFill="1" applyAlignment="1" applyProtection="1">
      <alignment readingOrder="2"/>
      <protection locked="0"/>
    </xf>
    <xf numFmtId="3" fontId="20" fillId="0" borderId="10" xfId="4" applyNumberFormat="1" applyFont="1" applyBorder="1" applyAlignment="1">
      <alignment horizontal="right" vertical="center" readingOrder="2"/>
    </xf>
    <xf numFmtId="165" fontId="32" fillId="0" borderId="0" xfId="0" applyFont="1" applyProtection="1">
      <alignment horizontal="right" readingOrder="2"/>
    </xf>
    <xf numFmtId="165" fontId="32" fillId="0" borderId="31" xfId="0" applyFont="1" applyBorder="1" applyProtection="1">
      <alignment horizontal="right" readingOrder="2"/>
    </xf>
    <xf numFmtId="3" fontId="20" fillId="0" borderId="31" xfId="4" applyNumberFormat="1" applyFont="1" applyBorder="1" applyAlignment="1">
      <alignment horizontal="right" vertical="center" readingOrder="2"/>
    </xf>
    <xf numFmtId="165" fontId="15" fillId="9" borderId="0" xfId="0" applyFont="1" applyFill="1">
      <alignment horizontal="right" readingOrder="2"/>
    </xf>
    <xf numFmtId="165" fontId="15" fillId="9" borderId="0" xfId="0" applyFont="1" applyFill="1" applyProtection="1">
      <alignment horizontal="right" readingOrder="2"/>
    </xf>
    <xf numFmtId="165" fontId="15" fillId="9" borderId="3" xfId="0" applyFont="1" applyFill="1" applyBorder="1" applyProtection="1">
      <alignment horizontal="right" readingOrder="2"/>
    </xf>
    <xf numFmtId="169" fontId="15" fillId="9" borderId="0" xfId="0" applyNumberFormat="1" applyFont="1" applyFill="1" applyProtection="1">
      <alignment horizontal="right" readingOrder="2"/>
    </xf>
    <xf numFmtId="165" fontId="15" fillId="9" borderId="7" xfId="0" applyFont="1" applyFill="1" applyBorder="1" applyProtection="1">
      <alignment horizontal="right" readingOrder="2"/>
    </xf>
    <xf numFmtId="169" fontId="15" fillId="9" borderId="0" xfId="0" applyNumberFormat="1" applyFont="1" applyFill="1" applyAlignment="1" applyProtection="1">
      <alignment readingOrder="2"/>
    </xf>
    <xf numFmtId="165" fontId="15" fillId="9" borderId="4" xfId="0" applyFont="1" applyFill="1" applyBorder="1" applyProtection="1">
      <alignment horizontal="right" readingOrder="2"/>
    </xf>
    <xf numFmtId="165" fontId="15" fillId="9" borderId="1" xfId="0" applyFont="1" applyFill="1" applyBorder="1" applyProtection="1">
      <alignment horizontal="right" readingOrder="2"/>
    </xf>
    <xf numFmtId="165" fontId="15" fillId="9" borderId="4" xfId="0" applyFont="1" applyFill="1" applyBorder="1">
      <alignment horizontal="right" readingOrder="2"/>
    </xf>
    <xf numFmtId="165" fontId="15" fillId="9" borderId="5" xfId="0" applyFont="1" applyFill="1" applyBorder="1">
      <alignment horizontal="right" readingOrder="2"/>
    </xf>
    <xf numFmtId="165" fontId="15" fillId="9" borderId="1" xfId="0" applyFont="1" applyFill="1" applyBorder="1">
      <alignment horizontal="right" readingOrder="2"/>
    </xf>
    <xf numFmtId="169" fontId="15" fillId="9" borderId="0" xfId="0" applyNumberFormat="1" applyFont="1" applyFill="1" applyAlignment="1">
      <alignment readingOrder="2"/>
    </xf>
    <xf numFmtId="165" fontId="15" fillId="9" borderId="3" xfId="0" applyFont="1" applyFill="1" applyBorder="1">
      <alignment horizontal="right" readingOrder="2"/>
    </xf>
    <xf numFmtId="165" fontId="15" fillId="9" borderId="9" xfId="0" applyFont="1" applyFill="1" applyBorder="1">
      <alignment horizontal="right" readingOrder="2"/>
    </xf>
    <xf numFmtId="165" fontId="15" fillId="9" borderId="2" xfId="0" applyFont="1" applyFill="1" applyBorder="1">
      <alignment horizontal="right" readingOrder="2"/>
    </xf>
    <xf numFmtId="165" fontId="15" fillId="9" borderId="6" xfId="0" applyFont="1" applyFill="1" applyBorder="1">
      <alignment horizontal="right" readingOrder="2"/>
    </xf>
    <xf numFmtId="165" fontId="15" fillId="9" borderId="2" xfId="0" applyFont="1" applyFill="1" applyBorder="1" applyProtection="1">
      <alignment horizontal="right" readingOrder="2"/>
    </xf>
    <xf numFmtId="165" fontId="15" fillId="9" borderId="7" xfId="0" quotePrefix="1" applyFont="1" applyFill="1" applyBorder="1">
      <alignment horizontal="right" readingOrder="2"/>
    </xf>
    <xf numFmtId="165" fontId="13" fillId="9" borderId="0" xfId="0" applyFont="1" applyFill="1" applyAlignment="1">
      <alignment horizontal="right" vertical="top" readingOrder="2"/>
    </xf>
    <xf numFmtId="165" fontId="32" fillId="9" borderId="0" xfId="0" applyFont="1" applyFill="1" applyProtection="1">
      <alignment horizontal="right" readingOrder="2"/>
    </xf>
    <xf numFmtId="0" fontId="20" fillId="9" borderId="0" xfId="6" applyFont="1" applyFill="1" applyBorder="1" applyAlignment="1">
      <alignment horizontal="right" vertical="center" readingOrder="2"/>
    </xf>
    <xf numFmtId="37" fontId="20" fillId="9" borderId="0" xfId="6" applyNumberFormat="1" applyFont="1" applyFill="1" applyBorder="1" applyAlignment="1">
      <alignment horizontal="right" vertical="center" readingOrder="2"/>
    </xf>
    <xf numFmtId="9" fontId="20" fillId="9" borderId="0" xfId="4" applyNumberFormat="1" applyFont="1" applyFill="1" applyAlignment="1">
      <alignment horizontal="right" vertical="center" shrinkToFit="1" readingOrder="2"/>
    </xf>
    <xf numFmtId="3" fontId="20" fillId="9" borderId="0" xfId="6" applyNumberFormat="1" applyFont="1" applyFill="1" applyBorder="1" applyAlignment="1">
      <alignment horizontal="right" vertical="center" shrinkToFit="1" readingOrder="2"/>
    </xf>
    <xf numFmtId="0" fontId="20" fillId="9" borderId="0" xfId="4" applyFont="1" applyFill="1" applyAlignment="1">
      <alignment horizontal="right" vertical="center" shrinkToFit="1" readingOrder="2"/>
    </xf>
    <xf numFmtId="165" fontId="35" fillId="9" borderId="0" xfId="0" applyFont="1" applyFill="1" applyProtection="1">
      <alignment horizontal="right" readingOrder="2"/>
    </xf>
    <xf numFmtId="169" fontId="20" fillId="9" borderId="4" xfId="6" applyNumberFormat="1" applyFont="1" applyFill="1" applyBorder="1" applyAlignment="1">
      <alignment horizontal="right" vertical="center" shrinkToFit="1" readingOrder="2"/>
    </xf>
    <xf numFmtId="169" fontId="20" fillId="9" borderId="1" xfId="6" applyNumberFormat="1" applyFont="1" applyFill="1" applyBorder="1" applyAlignment="1">
      <alignment horizontal="right" vertical="center" shrinkToFit="1" readingOrder="2"/>
    </xf>
    <xf numFmtId="37" fontId="20" fillId="9" borderId="0" xfId="6" applyNumberFormat="1" applyFont="1" applyFill="1" applyBorder="1" applyAlignment="1">
      <alignment horizontal="right" vertical="center" shrinkToFit="1" readingOrder="2"/>
    </xf>
    <xf numFmtId="165" fontId="35" fillId="9" borderId="0" xfId="0" applyFont="1" applyFill="1">
      <alignment horizontal="right" readingOrder="2"/>
    </xf>
    <xf numFmtId="169" fontId="22" fillId="9" borderId="0" xfId="6" applyNumberFormat="1" applyFont="1" applyFill="1" applyBorder="1" applyAlignment="1">
      <alignment horizontal="right" vertical="center" shrinkToFit="1" readingOrder="2"/>
    </xf>
    <xf numFmtId="37" fontId="22" fillId="9" borderId="0" xfId="6" applyNumberFormat="1" applyFont="1" applyFill="1" applyBorder="1" applyAlignment="1">
      <alignment horizontal="right" vertical="center" shrinkToFit="1" readingOrder="2"/>
    </xf>
    <xf numFmtId="169" fontId="22" fillId="9" borderId="2" xfId="6" applyNumberFormat="1" applyFont="1" applyFill="1" applyBorder="1" applyAlignment="1">
      <alignment horizontal="right" vertical="center" shrinkToFit="1" readingOrder="2"/>
    </xf>
    <xf numFmtId="169" fontId="22" fillId="9" borderId="6" xfId="6" applyNumberFormat="1" applyFont="1" applyFill="1" applyBorder="1" applyAlignment="1">
      <alignment horizontal="right" vertical="center" shrinkToFit="1" readingOrder="2"/>
    </xf>
    <xf numFmtId="0" fontId="26" fillId="9" borderId="0" xfId="6" applyFont="1" applyFill="1" applyBorder="1" applyAlignment="1">
      <alignment horizontal="right" vertical="center" readingOrder="2"/>
    </xf>
    <xf numFmtId="9" fontId="20" fillId="9" borderId="0" xfId="6" applyNumberFormat="1" applyFont="1" applyFill="1" applyBorder="1" applyAlignment="1">
      <alignment horizontal="right" vertical="center" shrinkToFit="1" readingOrder="2"/>
    </xf>
    <xf numFmtId="9" fontId="20" fillId="9" borderId="2" xfId="4" applyNumberFormat="1" applyFont="1" applyFill="1" applyBorder="1" applyAlignment="1">
      <alignment horizontal="right" vertical="center" shrinkToFit="1" readingOrder="2"/>
    </xf>
    <xf numFmtId="169" fontId="20" fillId="9" borderId="35" xfId="6" applyNumberFormat="1" applyFont="1" applyFill="1" applyBorder="1" applyAlignment="1">
      <alignment horizontal="right" vertical="center" shrinkToFit="1" readingOrder="2"/>
    </xf>
    <xf numFmtId="3" fontId="20" fillId="9" borderId="2" xfId="6" applyNumberFormat="1" applyFont="1" applyFill="1" applyBorder="1" applyAlignment="1">
      <alignment horizontal="right" vertical="center" shrinkToFit="1" readingOrder="2"/>
    </xf>
    <xf numFmtId="169" fontId="20" fillId="9" borderId="2" xfId="6" applyNumberFormat="1" applyFont="1" applyFill="1" applyBorder="1" applyAlignment="1">
      <alignment horizontal="right" vertical="center" shrinkToFit="1" readingOrder="2"/>
    </xf>
    <xf numFmtId="169" fontId="20" fillId="9" borderId="0" xfId="6" applyNumberFormat="1" applyFont="1" applyFill="1" applyBorder="1" applyAlignment="1">
      <alignment horizontal="right" vertical="center" shrinkToFit="1" readingOrder="2"/>
    </xf>
    <xf numFmtId="169" fontId="20" fillId="9" borderId="4" xfId="4" applyNumberFormat="1" applyFont="1" applyFill="1" applyBorder="1" applyAlignment="1">
      <alignment horizontal="right" vertical="center" shrinkToFit="1" readingOrder="2"/>
    </xf>
    <xf numFmtId="169" fontId="20" fillId="9" borderId="0" xfId="4" applyNumberFormat="1" applyFont="1" applyFill="1" applyAlignment="1">
      <alignment horizontal="right" vertical="center" shrinkToFit="1" readingOrder="2"/>
    </xf>
    <xf numFmtId="165" fontId="16" fillId="8" borderId="0" xfId="0" applyFont="1" applyFill="1" applyAlignment="1">
      <alignment horizontal="right" vertical="justify" wrapText="1" readingOrder="2"/>
    </xf>
    <xf numFmtId="165" fontId="57" fillId="10" borderId="0" xfId="0" applyFont="1" applyFill="1" applyProtection="1">
      <alignment horizontal="right" readingOrder="2"/>
      <protection locked="0"/>
    </xf>
    <xf numFmtId="165" fontId="15" fillId="10" borderId="0" xfId="0" applyFont="1" applyFill="1" applyProtection="1">
      <alignment horizontal="right" readingOrder="2"/>
      <protection locked="0"/>
    </xf>
    <xf numFmtId="169" fontId="15" fillId="10" borderId="0" xfId="0" applyNumberFormat="1" applyFont="1" applyFill="1" applyProtection="1">
      <alignment horizontal="right" readingOrder="2"/>
      <protection locked="0"/>
    </xf>
    <xf numFmtId="0" fontId="20" fillId="10" borderId="22" xfId="5" applyFont="1" applyFill="1" applyBorder="1"/>
    <xf numFmtId="165" fontId="13" fillId="10" borderId="0" xfId="0" applyFont="1" applyFill="1" applyAlignment="1" applyProtection="1">
      <alignment horizontal="right" vertical="top" readingOrder="2"/>
      <protection locked="0"/>
    </xf>
    <xf numFmtId="0" fontId="15" fillId="10" borderId="0" xfId="11" applyFont="1" applyFill="1" applyAlignment="1" applyProtection="1">
      <alignment horizontal="center" readingOrder="2"/>
      <protection locked="0"/>
    </xf>
    <xf numFmtId="169" fontId="20" fillId="10" borderId="0" xfId="4" applyNumberFormat="1" applyFont="1" applyFill="1" applyAlignment="1" applyProtection="1">
      <alignment horizontal="right" vertical="center" shrinkToFit="1" readingOrder="2"/>
      <protection locked="0"/>
    </xf>
    <xf numFmtId="3" fontId="20" fillId="10" borderId="0" xfId="4" applyNumberFormat="1" applyFont="1" applyFill="1" applyAlignment="1" applyProtection="1">
      <alignment horizontal="right" vertical="center" readingOrder="2"/>
      <protection locked="0"/>
    </xf>
    <xf numFmtId="169" fontId="20" fillId="10" borderId="0" xfId="6" applyNumberFormat="1" applyFont="1" applyFill="1" applyBorder="1" applyAlignment="1" applyProtection="1">
      <alignment horizontal="right" vertical="center" shrinkToFit="1" readingOrder="2"/>
      <protection locked="0"/>
    </xf>
    <xf numFmtId="3" fontId="20" fillId="10" borderId="0" xfId="4" applyNumberFormat="1" applyFont="1" applyFill="1" applyAlignment="1" applyProtection="1">
      <alignment horizontal="right" vertical="center" shrinkToFit="1" readingOrder="2"/>
      <protection locked="0"/>
    </xf>
    <xf numFmtId="169" fontId="20" fillId="10" borderId="2" xfId="6" applyNumberFormat="1" applyFont="1" applyFill="1" applyBorder="1" applyAlignment="1" applyProtection="1">
      <alignment horizontal="right" vertical="center" shrinkToFit="1" readingOrder="2"/>
      <protection locked="0"/>
    </xf>
    <xf numFmtId="3" fontId="20" fillId="10" borderId="0" xfId="6" applyNumberFormat="1" applyFont="1" applyFill="1" applyBorder="1" applyAlignment="1" applyProtection="1">
      <alignment horizontal="right" vertical="center" shrinkToFit="1" readingOrder="2"/>
      <protection locked="0"/>
    </xf>
    <xf numFmtId="169" fontId="20" fillId="10" borderId="2" xfId="4" applyNumberFormat="1" applyFont="1" applyFill="1" applyBorder="1" applyAlignment="1" applyProtection="1">
      <alignment horizontal="right" vertical="center" shrinkToFit="1" readingOrder="2"/>
      <protection locked="0"/>
    </xf>
    <xf numFmtId="169" fontId="20" fillId="10" borderId="9" xfId="6" applyNumberFormat="1" applyFont="1" applyFill="1" applyBorder="1" applyAlignment="1" applyProtection="1">
      <alignment horizontal="right" vertical="center" shrinkToFit="1" readingOrder="2"/>
      <protection locked="0"/>
    </xf>
    <xf numFmtId="165" fontId="32" fillId="10" borderId="0" xfId="0" applyFont="1" applyFill="1" applyProtection="1">
      <alignment horizontal="right" readingOrder="2"/>
      <protection locked="0"/>
    </xf>
    <xf numFmtId="169" fontId="20" fillId="10" borderId="36" xfId="6" applyNumberFormat="1" applyFont="1" applyFill="1" applyBorder="1" applyAlignment="1" applyProtection="1">
      <alignment horizontal="right" vertical="center" shrinkToFit="1" readingOrder="2"/>
      <protection locked="0"/>
    </xf>
    <xf numFmtId="37" fontId="20" fillId="10" borderId="0" xfId="6" applyNumberFormat="1" applyFont="1" applyFill="1" applyBorder="1" applyAlignment="1" applyProtection="1">
      <alignment horizontal="right" vertical="center" shrinkToFit="1" readingOrder="2"/>
      <protection locked="0"/>
    </xf>
    <xf numFmtId="165" fontId="13" fillId="0" borderId="0" xfId="0" applyFont="1" applyAlignment="1">
      <alignment horizontal="center" vertical="top" readingOrder="2"/>
    </xf>
    <xf numFmtId="171" fontId="15" fillId="0" borderId="0" xfId="0" applyNumberFormat="1" applyFont="1" applyProtection="1">
      <alignment horizontal="right" readingOrder="2"/>
      <protection locked="0"/>
    </xf>
    <xf numFmtId="171" fontId="45" fillId="0" borderId="0" xfId="0" applyNumberFormat="1" applyFont="1" applyProtection="1">
      <alignment horizontal="right" readingOrder="2"/>
      <protection locked="0"/>
    </xf>
    <xf numFmtId="171" fontId="15" fillId="0" borderId="0" xfId="0" applyNumberFormat="1" applyFont="1" applyProtection="1">
      <alignment horizontal="right" readingOrder="2"/>
    </xf>
    <xf numFmtId="171" fontId="15" fillId="0" borderId="3" xfId="0" applyNumberFormat="1" applyFont="1" applyBorder="1" applyProtection="1">
      <alignment horizontal="right" readingOrder="2"/>
    </xf>
    <xf numFmtId="171" fontId="15" fillId="0" borderId="7" xfId="0" applyNumberFormat="1" applyFont="1" applyBorder="1" applyProtection="1">
      <alignment horizontal="right" readingOrder="2"/>
    </xf>
    <xf numFmtId="171" fontId="15" fillId="0" borderId="0" xfId="0" applyNumberFormat="1" applyFont="1" applyAlignment="1" applyProtection="1">
      <alignment readingOrder="2"/>
    </xf>
    <xf numFmtId="171" fontId="15" fillId="0" borderId="4" xfId="0" applyNumberFormat="1" applyFont="1" applyBorder="1" applyProtection="1">
      <alignment horizontal="right" readingOrder="2"/>
    </xf>
    <xf numFmtId="171" fontId="15" fillId="0" borderId="1" xfId="0" applyNumberFormat="1" applyFont="1" applyBorder="1" applyProtection="1">
      <alignment horizontal="right" readingOrder="2"/>
    </xf>
    <xf numFmtId="170" fontId="15" fillId="0" borderId="0" xfId="0" applyNumberFormat="1" applyFont="1">
      <alignment horizontal="right" readingOrder="2"/>
    </xf>
    <xf numFmtId="173" fontId="15" fillId="0" borderId="0" xfId="0" applyNumberFormat="1" applyFont="1">
      <alignment horizontal="right" readingOrder="2"/>
    </xf>
    <xf numFmtId="1" fontId="17" fillId="8" borderId="3" xfId="0" applyNumberFormat="1" applyFont="1" applyFill="1" applyBorder="1" applyAlignment="1">
      <alignment horizontal="center" readingOrder="2"/>
    </xf>
    <xf numFmtId="165" fontId="15" fillId="10" borderId="2" xfId="0" applyFont="1" applyFill="1" applyBorder="1" applyProtection="1">
      <alignment horizontal="right" readingOrder="2"/>
      <protection locked="0"/>
    </xf>
    <xf numFmtId="165" fontId="15" fillId="10" borderId="2" xfId="0" applyFont="1" applyFill="1" applyBorder="1" applyAlignment="1" applyProtection="1">
      <alignment readingOrder="2"/>
      <protection locked="0"/>
    </xf>
    <xf numFmtId="175" fontId="15" fillId="0" borderId="0" xfId="0" applyNumberFormat="1" applyFont="1" applyProtection="1">
      <alignment horizontal="right" readingOrder="2"/>
    </xf>
    <xf numFmtId="0" fontId="20" fillId="7" borderId="12" xfId="6" applyFont="1" applyFill="1" applyBorder="1" applyAlignment="1" applyProtection="1">
      <alignment horizontal="right" vertical="center" readingOrder="2"/>
      <protection locked="0"/>
    </xf>
    <xf numFmtId="4" fontId="20" fillId="10" borderId="0" xfId="4" applyNumberFormat="1" applyFont="1" applyFill="1" applyAlignment="1" applyProtection="1">
      <alignment horizontal="right" vertical="center" shrinkToFit="1" readingOrder="2"/>
      <protection locked="0"/>
    </xf>
    <xf numFmtId="4" fontId="20" fillId="10" borderId="0" xfId="6" applyNumberFormat="1" applyFont="1" applyFill="1" applyBorder="1" applyAlignment="1" applyProtection="1">
      <alignment horizontal="right" vertical="center" shrinkToFit="1" readingOrder="2"/>
      <protection locked="0"/>
    </xf>
    <xf numFmtId="4" fontId="20" fillId="9" borderId="4" xfId="6" applyNumberFormat="1" applyFont="1" applyFill="1" applyBorder="1" applyAlignment="1">
      <alignment horizontal="right" vertical="center" shrinkToFit="1" readingOrder="2"/>
    </xf>
    <xf numFmtId="4" fontId="20" fillId="9" borderId="0" xfId="6" applyNumberFormat="1" applyFont="1" applyFill="1" applyBorder="1" applyAlignment="1">
      <alignment horizontal="right" vertical="center" shrinkToFit="1" readingOrder="2"/>
    </xf>
    <xf numFmtId="169" fontId="26" fillId="0" borderId="0" xfId="4" applyNumberFormat="1" applyFont="1" applyAlignment="1">
      <alignment horizontal="right" vertical="center" shrinkToFit="1" readingOrder="2"/>
    </xf>
    <xf numFmtId="165" fontId="15" fillId="0" borderId="0" xfId="0" quotePrefix="1" applyFont="1">
      <alignment horizontal="right" readingOrder="2"/>
    </xf>
    <xf numFmtId="171" fontId="13" fillId="0" borderId="0" xfId="0" applyNumberFormat="1" applyFont="1" applyProtection="1">
      <alignment horizontal="right" readingOrder="2"/>
    </xf>
    <xf numFmtId="172" fontId="17" fillId="0" borderId="0" xfId="1" applyNumberFormat="1" applyFont="1" applyFill="1" applyBorder="1" applyAlignment="1" applyProtection="1">
      <alignment horizontal="center" readingOrder="1"/>
    </xf>
    <xf numFmtId="171" fontId="13" fillId="0" borderId="0" xfId="11" applyNumberFormat="1" applyFont="1">
      <alignment horizontal="right" readingOrder="2"/>
    </xf>
    <xf numFmtId="171" fontId="13" fillId="0" borderId="0" xfId="8" applyNumberFormat="1" applyFont="1">
      <alignment horizontal="right" readingOrder="2"/>
    </xf>
    <xf numFmtId="171" fontId="16" fillId="0" borderId="0" xfId="0" applyNumberFormat="1" applyFont="1" applyProtection="1">
      <alignment horizontal="right" readingOrder="2"/>
    </xf>
    <xf numFmtId="171" fontId="15" fillId="0" borderId="0" xfId="18" applyNumberFormat="1" applyFont="1" applyAlignment="1">
      <alignment horizontal="right" readingOrder="2"/>
    </xf>
    <xf numFmtId="171" fontId="45" fillId="0" borderId="0" xfId="0" applyNumberFormat="1" applyFont="1" applyProtection="1">
      <alignment horizontal="right" readingOrder="2"/>
    </xf>
    <xf numFmtId="171" fontId="15" fillId="0" borderId="9" xfId="0" applyNumberFormat="1" applyFont="1" applyBorder="1" applyProtection="1">
      <alignment horizontal="right" readingOrder="2"/>
    </xf>
    <xf numFmtId="171" fontId="15" fillId="0" borderId="0" xfId="0" quotePrefix="1" applyNumberFormat="1" applyFont="1" applyAlignment="1" applyProtection="1">
      <alignment horizontal="center" readingOrder="2"/>
    </xf>
    <xf numFmtId="175" fontId="16" fillId="0" borderId="0" xfId="0" applyNumberFormat="1" applyFont="1" applyProtection="1">
      <alignment horizontal="right" readingOrder="2"/>
    </xf>
    <xf numFmtId="3" fontId="20" fillId="0" borderId="10" xfId="4" applyNumberFormat="1" applyFont="1" applyBorder="1" applyAlignment="1" applyProtection="1">
      <alignment horizontal="right" vertical="center" readingOrder="2"/>
      <protection locked="0"/>
    </xf>
    <xf numFmtId="3" fontId="20" fillId="0" borderId="10" xfId="6" applyNumberFormat="1" applyFont="1" applyBorder="1" applyAlignment="1" applyProtection="1">
      <alignment horizontal="right" vertical="center" readingOrder="2"/>
      <protection locked="0"/>
    </xf>
    <xf numFmtId="37" fontId="20" fillId="0" borderId="10" xfId="6" applyNumberFormat="1" applyFont="1" applyBorder="1" applyAlignment="1" applyProtection="1">
      <alignment horizontal="right" vertical="center" readingOrder="2"/>
      <protection locked="0"/>
    </xf>
    <xf numFmtId="169" fontId="20" fillId="0" borderId="0" xfId="6" applyNumberFormat="1" applyFont="1" applyBorder="1" applyAlignment="1">
      <alignment horizontal="right" vertical="center" wrapText="1" shrinkToFit="1" readingOrder="2"/>
    </xf>
    <xf numFmtId="165" fontId="15" fillId="10" borderId="0" xfId="0" applyFont="1" applyFill="1" applyAlignment="1" applyProtection="1">
      <alignment horizontal="justify" vertical="top" wrapText="1" readingOrder="2"/>
      <protection locked="0"/>
    </xf>
    <xf numFmtId="165" fontId="13" fillId="0" borderId="0" xfId="0" applyFont="1" applyAlignment="1">
      <alignment horizontal="centerContinuous" vertical="top" readingOrder="2"/>
    </xf>
    <xf numFmtId="165" fontId="15" fillId="0" borderId="0" xfId="0" applyFont="1" applyAlignment="1">
      <alignment horizontal="centerContinuous" vertical="top" wrapText="1" readingOrder="2"/>
    </xf>
    <xf numFmtId="0" fontId="19" fillId="7" borderId="0" xfId="4" applyFill="1"/>
    <xf numFmtId="165" fontId="15" fillId="7" borderId="0" xfId="0" applyFont="1" applyFill="1" applyAlignment="1">
      <alignment horizontal="left" wrapText="1" readingOrder="2"/>
    </xf>
    <xf numFmtId="165" fontId="0" fillId="7" borderId="0" xfId="0" applyFill="1" applyAlignment="1">
      <alignment horizontal="left" wrapText="1"/>
    </xf>
    <xf numFmtId="0" fontId="19" fillId="7" borderId="0" xfId="4" applyFill="1" applyAlignment="1">
      <alignment horizontal="center" wrapText="1"/>
    </xf>
    <xf numFmtId="165" fontId="15" fillId="7" borderId="0" xfId="0" applyFont="1" applyFill="1" applyAlignment="1">
      <alignment horizontal="center" wrapText="1" readingOrder="2"/>
    </xf>
    <xf numFmtId="165" fontId="51" fillId="7" borderId="0" xfId="0" applyFont="1" applyFill="1" applyAlignment="1">
      <alignment horizontal="center"/>
    </xf>
    <xf numFmtId="165" fontId="52" fillId="7" borderId="0" xfId="0" applyFont="1" applyFill="1" applyAlignment="1">
      <alignment horizontal="center" vertical="top" wrapText="1" readingOrder="2"/>
    </xf>
    <xf numFmtId="165" fontId="52" fillId="7" borderId="0" xfId="0" applyFont="1" applyFill="1" applyAlignment="1">
      <alignment horizontal="center" vertical="top" readingOrder="2"/>
    </xf>
    <xf numFmtId="0" fontId="54" fillId="7" borderId="0" xfId="4" applyFont="1" applyFill="1"/>
    <xf numFmtId="165" fontId="15" fillId="8" borderId="0" xfId="0" applyFont="1" applyFill="1" applyAlignment="1" applyProtection="1">
      <alignment horizontal="right" vertical="top"/>
      <protection locked="0"/>
    </xf>
    <xf numFmtId="165" fontId="15" fillId="7" borderId="0" xfId="0" applyFont="1" applyFill="1" applyAlignment="1" applyProtection="1">
      <alignment readingOrder="2"/>
      <protection locked="0"/>
    </xf>
    <xf numFmtId="165" fontId="15" fillId="7" borderId="0" xfId="0" applyFont="1" applyFill="1" applyAlignment="1" applyProtection="1">
      <alignment vertical="top" readingOrder="2"/>
      <protection locked="0"/>
    </xf>
    <xf numFmtId="165" fontId="15" fillId="8" borderId="0" xfId="0" applyFont="1" applyFill="1" applyAlignment="1" applyProtection="1">
      <alignment vertical="top"/>
      <protection locked="0"/>
    </xf>
    <xf numFmtId="165" fontId="15" fillId="10" borderId="0" xfId="0" applyFont="1" applyFill="1" applyAlignment="1" applyProtection="1">
      <alignment readingOrder="2"/>
      <protection locked="0"/>
    </xf>
    <xf numFmtId="0" fontId="34" fillId="6" borderId="0" xfId="4" applyFont="1" applyFill="1"/>
    <xf numFmtId="0" fontId="19" fillId="10" borderId="13" xfId="4" applyFill="1" applyBorder="1" applyProtection="1">
      <protection locked="0"/>
    </xf>
    <xf numFmtId="0" fontId="19" fillId="10" borderId="0" xfId="4" quotePrefix="1" applyFill="1" applyProtection="1">
      <protection locked="0"/>
    </xf>
    <xf numFmtId="175" fontId="13" fillId="0" borderId="0" xfId="0" applyNumberFormat="1" applyFont="1" applyAlignment="1" applyProtection="1">
      <alignment horizontal="center" readingOrder="2"/>
    </xf>
    <xf numFmtId="0" fontId="13" fillId="8" borderId="0" xfId="11" applyFont="1" applyFill="1">
      <alignment horizontal="right" readingOrder="2"/>
    </xf>
    <xf numFmtId="0" fontId="33" fillId="11" borderId="0" xfId="4" applyFont="1" applyFill="1" applyAlignment="1" applyProtection="1">
      <alignment horizontal="right" vertical="center" readingOrder="2"/>
      <protection locked="0"/>
    </xf>
    <xf numFmtId="165" fontId="17" fillId="10" borderId="0" xfId="0" applyFont="1" applyFill="1" applyProtection="1">
      <alignment horizontal="right" readingOrder="2"/>
      <protection locked="0"/>
    </xf>
    <xf numFmtId="165" fontId="17" fillId="8" borderId="0" xfId="0" applyFont="1" applyFill="1" applyProtection="1">
      <alignment horizontal="right" readingOrder="2"/>
    </xf>
    <xf numFmtId="165" fontId="13" fillId="10" borderId="0" xfId="0" applyFont="1" applyFill="1" applyProtection="1">
      <alignment horizontal="right" readingOrder="2"/>
    </xf>
    <xf numFmtId="165" fontId="13" fillId="8" borderId="0" xfId="0" applyFont="1" applyFill="1" applyAlignment="1">
      <alignment horizontal="center" readingOrder="2"/>
    </xf>
    <xf numFmtId="165" fontId="17" fillId="8" borderId="0" xfId="0" applyFont="1" applyFill="1" applyAlignment="1">
      <alignment horizontal="center" readingOrder="2"/>
    </xf>
    <xf numFmtId="1" fontId="17" fillId="8" borderId="35" xfId="0" applyNumberFormat="1" applyFont="1" applyFill="1" applyBorder="1" applyAlignment="1">
      <alignment horizontal="center" readingOrder="1"/>
    </xf>
    <xf numFmtId="165" fontId="13" fillId="10" borderId="0" xfId="0" applyFont="1" applyFill="1" applyProtection="1">
      <alignment horizontal="right" readingOrder="2"/>
      <protection locked="0"/>
    </xf>
    <xf numFmtId="165" fontId="13" fillId="8" borderId="0" xfId="0" applyFont="1" applyFill="1" applyAlignment="1" applyProtection="1">
      <alignment horizontal="centerContinuous" vertical="top" readingOrder="2"/>
    </xf>
    <xf numFmtId="165" fontId="13" fillId="8" borderId="0" xfId="0" applyFont="1" applyFill="1" applyAlignment="1" applyProtection="1">
      <alignment horizontal="right" vertical="top" readingOrder="2"/>
    </xf>
    <xf numFmtId="165" fontId="15" fillId="8" borderId="0" xfId="0" applyFont="1" applyFill="1" applyAlignment="1" applyProtection="1">
      <alignment horizontal="right" vertical="top" wrapText="1" readingOrder="2"/>
    </xf>
    <xf numFmtId="165" fontId="15" fillId="8" borderId="0" xfId="0" applyFont="1" applyFill="1" applyAlignment="1" applyProtection="1">
      <alignment horizontal="right" vertical="top" readingOrder="2"/>
    </xf>
    <xf numFmtId="165" fontId="15" fillId="7" borderId="0" xfId="0" applyFont="1" applyFill="1" applyProtection="1">
      <alignment horizontal="right" readingOrder="2"/>
    </xf>
    <xf numFmtId="164" fontId="36" fillId="8" borderId="0" xfId="18" applyFont="1" applyFill="1" applyAlignment="1">
      <alignment horizontal="right" readingOrder="2"/>
    </xf>
    <xf numFmtId="164" fontId="17" fillId="8" borderId="0" xfId="18" applyFont="1" applyFill="1" applyAlignment="1">
      <alignment horizontal="right" readingOrder="2"/>
    </xf>
    <xf numFmtId="164" fontId="17" fillId="8" borderId="0" xfId="13" applyFont="1" applyFill="1">
      <alignment horizontal="right" readingOrder="2"/>
    </xf>
    <xf numFmtId="164" fontId="15" fillId="8" borderId="0" xfId="13" applyFont="1" applyFill="1">
      <alignment horizontal="right" readingOrder="2"/>
    </xf>
    <xf numFmtId="166" fontId="17" fillId="8" borderId="0" xfId="19" applyFont="1" applyFill="1" applyAlignment="1">
      <alignment horizontal="right" readingOrder="2"/>
    </xf>
    <xf numFmtId="166" fontId="36" fillId="8" borderId="0" xfId="19" applyFont="1" applyFill="1" applyAlignment="1">
      <alignment horizontal="right" readingOrder="2"/>
    </xf>
    <xf numFmtId="164" fontId="13" fillId="8" borderId="0" xfId="13" applyFont="1" applyFill="1">
      <alignment horizontal="right" readingOrder="2"/>
    </xf>
    <xf numFmtId="164" fontId="38" fillId="8" borderId="0" xfId="13" applyFont="1" applyFill="1">
      <alignment horizontal="right" readingOrder="2"/>
    </xf>
    <xf numFmtId="37" fontId="20" fillId="9" borderId="4" xfId="6" applyNumberFormat="1" applyFont="1" applyFill="1" applyBorder="1" applyAlignment="1">
      <alignment horizontal="right" vertical="center" shrinkToFit="1" readingOrder="2"/>
    </xf>
    <xf numFmtId="0" fontId="34" fillId="3" borderId="0" xfId="4" applyFont="1" applyFill="1"/>
    <xf numFmtId="0" fontId="31" fillId="3" borderId="0" xfId="4" applyFont="1" applyFill="1"/>
    <xf numFmtId="49" fontId="34" fillId="2" borderId="0" xfId="4" applyNumberFormat="1" applyFont="1" applyFill="1"/>
    <xf numFmtId="0" fontId="34" fillId="2" borderId="0" xfId="4" applyFont="1" applyFill="1"/>
    <xf numFmtId="165" fontId="17" fillId="8" borderId="35" xfId="0" applyFont="1" applyFill="1" applyBorder="1" applyAlignment="1">
      <alignment horizontal="center" readingOrder="2"/>
    </xf>
    <xf numFmtId="1" fontId="17" fillId="8" borderId="0" xfId="0" applyNumberFormat="1" applyFont="1" applyFill="1" applyProtection="1">
      <alignment horizontal="right" readingOrder="2"/>
    </xf>
    <xf numFmtId="1" fontId="17" fillId="8" borderId="2" xfId="0" applyNumberFormat="1" applyFont="1" applyFill="1" applyBorder="1" applyAlignment="1" applyProtection="1">
      <alignment horizontal="center" readingOrder="1"/>
    </xf>
    <xf numFmtId="165" fontId="17" fillId="8" borderId="35" xfId="0" applyFont="1" applyFill="1" applyBorder="1" applyAlignment="1" applyProtection="1">
      <alignment horizontal="center" readingOrder="2"/>
    </xf>
    <xf numFmtId="165" fontId="13" fillId="8" borderId="0" xfId="0" applyFont="1" applyFill="1" applyAlignment="1" applyProtection="1">
      <alignment horizontal="center" wrapText="1" readingOrder="2"/>
    </xf>
    <xf numFmtId="165" fontId="44" fillId="8" borderId="2" xfId="0" applyFont="1" applyFill="1" applyBorder="1" applyProtection="1">
      <alignment horizontal="right" readingOrder="2"/>
    </xf>
    <xf numFmtId="174" fontId="15" fillId="8" borderId="0" xfId="0" applyNumberFormat="1" applyFont="1" applyFill="1" applyProtection="1">
      <alignment horizontal="right" readingOrder="2"/>
    </xf>
    <xf numFmtId="165" fontId="13" fillId="8" borderId="0" xfId="0" applyFont="1" applyFill="1" applyProtection="1">
      <alignment horizontal="right" readingOrder="2"/>
    </xf>
    <xf numFmtId="165" fontId="15" fillId="8" borderId="0" xfId="0" applyFont="1" applyFill="1" applyAlignment="1" applyProtection="1">
      <alignment readingOrder="2"/>
    </xf>
    <xf numFmtId="165" fontId="15" fillId="8" borderId="0" xfId="0" applyFont="1" applyFill="1" applyAlignment="1" applyProtection="1">
      <alignment vertical="justify"/>
    </xf>
    <xf numFmtId="165" fontId="15" fillId="8" borderId="0" xfId="0" applyFont="1" applyFill="1" applyAlignment="1" applyProtection="1">
      <alignment horizontal="center" vertical="top" readingOrder="2"/>
    </xf>
    <xf numFmtId="165" fontId="15" fillId="8" borderId="0" xfId="0" applyFont="1" applyFill="1" applyAlignment="1" applyProtection="1">
      <alignment horizontal="center" vertical="top" wrapText="1" readingOrder="2"/>
    </xf>
    <xf numFmtId="165" fontId="15" fillId="8" borderId="0" xfId="0" applyFont="1" applyFill="1" applyAlignment="1" applyProtection="1">
      <alignment vertical="top" readingOrder="2"/>
    </xf>
    <xf numFmtId="165" fontId="15" fillId="7" borderId="0" xfId="0" applyFont="1" applyFill="1" applyAlignment="1" applyProtection="1">
      <alignment horizontal="right" vertical="top"/>
    </xf>
    <xf numFmtId="165" fontId="17" fillId="8" borderId="0" xfId="0" applyFont="1" applyFill="1" applyAlignment="1" applyProtection="1">
      <alignment readingOrder="2"/>
    </xf>
    <xf numFmtId="165" fontId="16" fillId="7" borderId="0" xfId="0" applyFont="1" applyFill="1" applyAlignment="1" applyProtection="1">
      <alignment readingOrder="2"/>
    </xf>
    <xf numFmtId="165" fontId="13" fillId="7" borderId="0" xfId="0" applyFont="1" applyFill="1" applyAlignment="1" applyProtection="1">
      <alignment readingOrder="2"/>
    </xf>
    <xf numFmtId="165" fontId="15" fillId="7" borderId="0" xfId="0" applyFont="1" applyFill="1" applyAlignment="1" applyProtection="1">
      <alignment readingOrder="2"/>
    </xf>
    <xf numFmtId="165" fontId="15" fillId="7" borderId="0" xfId="0" applyFont="1" applyFill="1" applyAlignment="1" applyProtection="1">
      <alignment vertical="top" readingOrder="2"/>
    </xf>
    <xf numFmtId="165" fontId="15" fillId="7" borderId="0" xfId="0" applyFont="1" applyFill="1" applyAlignment="1" applyProtection="1">
      <alignment vertical="justify" wrapText="1" readingOrder="2"/>
    </xf>
    <xf numFmtId="165" fontId="15" fillId="7" borderId="0" xfId="0" applyFont="1" applyFill="1" applyAlignment="1" applyProtection="1">
      <alignment vertical="top"/>
    </xf>
    <xf numFmtId="165" fontId="18" fillId="7" borderId="0" xfId="0" applyFont="1" applyFill="1" applyAlignment="1" applyProtection="1">
      <alignment readingOrder="2"/>
    </xf>
    <xf numFmtId="165" fontId="15" fillId="7" borderId="0" xfId="0" applyFont="1" applyFill="1" applyAlignment="1" applyProtection="1">
      <alignment vertical="justify"/>
    </xf>
    <xf numFmtId="165" fontId="15" fillId="8" borderId="0" xfId="0" applyFont="1" applyFill="1" applyAlignment="1" applyProtection="1">
      <alignment vertical="justify" wrapText="1" readingOrder="2"/>
    </xf>
    <xf numFmtId="165" fontId="15" fillId="8" borderId="0" xfId="0" applyFont="1" applyFill="1" applyAlignment="1" applyProtection="1">
      <alignment horizontal="right" indent="5" readingOrder="2"/>
    </xf>
    <xf numFmtId="165" fontId="17" fillId="7" borderId="0" xfId="0" applyFont="1" applyFill="1" applyProtection="1">
      <alignment horizontal="right" readingOrder="2"/>
    </xf>
    <xf numFmtId="165" fontId="13" fillId="7" borderId="0" xfId="0" applyFont="1" applyFill="1" applyProtection="1">
      <alignment horizontal="right" readingOrder="2"/>
    </xf>
    <xf numFmtId="165" fontId="15" fillId="12" borderId="0" xfId="0" applyFont="1" applyFill="1" applyAlignment="1" applyProtection="1">
      <alignment readingOrder="2"/>
      <protection locked="0"/>
    </xf>
    <xf numFmtId="165" fontId="15" fillId="12" borderId="0" xfId="0" applyFont="1" applyFill="1" applyProtection="1">
      <alignment horizontal="right" readingOrder="2"/>
      <protection locked="0"/>
    </xf>
    <xf numFmtId="165" fontId="18" fillId="12" borderId="0" xfId="0" applyFont="1" applyFill="1" applyProtection="1">
      <alignment horizontal="right" readingOrder="2"/>
      <protection locked="0"/>
    </xf>
    <xf numFmtId="165" fontId="15" fillId="12" borderId="0" xfId="0" applyFont="1" applyFill="1" applyAlignment="1" applyProtection="1">
      <alignment horizontal="right" vertical="justify"/>
      <protection locked="0"/>
    </xf>
    <xf numFmtId="165" fontId="15" fillId="12" borderId="0" xfId="0" applyFont="1" applyFill="1" applyAlignment="1" applyProtection="1">
      <alignment vertical="justify" readingOrder="2"/>
      <protection locked="0"/>
    </xf>
    <xf numFmtId="165" fontId="17" fillId="12" borderId="0" xfId="0" applyFont="1" applyFill="1" applyAlignment="1" applyProtection="1">
      <alignment vertical="top" readingOrder="2"/>
      <protection locked="0"/>
    </xf>
    <xf numFmtId="49" fontId="15" fillId="12" borderId="0" xfId="0" applyNumberFormat="1" applyFont="1" applyFill="1" applyProtection="1">
      <alignment horizontal="right" readingOrder="2"/>
      <protection locked="0"/>
    </xf>
    <xf numFmtId="165" fontId="13" fillId="12" borderId="0" xfId="0" applyFont="1" applyFill="1" applyProtection="1">
      <alignment horizontal="right" readingOrder="2"/>
      <protection locked="0"/>
    </xf>
    <xf numFmtId="165" fontId="15" fillId="8" borderId="0" xfId="0" applyFont="1" applyFill="1" applyAlignment="1" applyProtection="1">
      <alignment horizontal="centerContinuous" vertical="top" readingOrder="2"/>
    </xf>
    <xf numFmtId="165" fontId="15" fillId="8" borderId="0" xfId="0" applyFont="1" applyFill="1" applyAlignment="1" applyProtection="1">
      <alignment horizontal="centerContinuous" vertical="top" wrapText="1" readingOrder="2"/>
    </xf>
    <xf numFmtId="168" fontId="17" fillId="8" borderId="0" xfId="0" applyNumberFormat="1" applyFont="1" applyFill="1" applyAlignment="1">
      <alignment horizontal="center" readingOrder="2"/>
    </xf>
    <xf numFmtId="169" fontId="13" fillId="8" borderId="0" xfId="0" applyNumberFormat="1" applyFont="1" applyFill="1" applyAlignment="1">
      <alignment horizontal="center" readingOrder="2"/>
    </xf>
    <xf numFmtId="165" fontId="16" fillId="0" borderId="0" xfId="0" applyFont="1" applyProtection="1">
      <alignment horizontal="right" readingOrder="2"/>
    </xf>
    <xf numFmtId="165" fontId="39" fillId="0" borderId="0" xfId="0" applyFont="1" applyProtection="1">
      <alignment horizontal="right" readingOrder="2"/>
    </xf>
    <xf numFmtId="0" fontId="56" fillId="0" borderId="0" xfId="23"/>
    <xf numFmtId="0" fontId="58" fillId="0" borderId="0" xfId="23" applyFont="1" applyAlignment="1">
      <alignment vertical="center"/>
    </xf>
    <xf numFmtId="175" fontId="15" fillId="0" borderId="0" xfId="0" applyNumberFormat="1" applyFont="1" applyProtection="1">
      <alignment horizontal="right" readingOrder="2"/>
      <protection locked="0"/>
    </xf>
    <xf numFmtId="164" fontId="15" fillId="10" borderId="6" xfId="0" applyNumberFormat="1" applyFont="1" applyFill="1" applyBorder="1" applyProtection="1">
      <alignment horizontal="right" readingOrder="2"/>
      <protection locked="0"/>
    </xf>
    <xf numFmtId="165" fontId="15" fillId="12" borderId="0" xfId="0" applyFont="1" applyFill="1" applyAlignment="1" applyProtection="1">
      <alignment horizontal="right" vertical="justify" wrapText="1" readingOrder="2"/>
      <protection locked="0"/>
    </xf>
    <xf numFmtId="165" fontId="15" fillId="12" borderId="0" xfId="0" applyFont="1" applyFill="1" applyAlignment="1" applyProtection="1">
      <alignment horizontal="justify" vertical="center" wrapText="1" readingOrder="2"/>
      <protection locked="0"/>
    </xf>
    <xf numFmtId="0" fontId="56" fillId="7" borderId="38" xfId="23" applyFill="1" applyBorder="1"/>
    <xf numFmtId="0" fontId="56" fillId="7" borderId="39" xfId="23" applyFill="1" applyBorder="1"/>
    <xf numFmtId="165" fontId="17" fillId="8" borderId="0" xfId="0" applyFont="1" applyFill="1" applyAlignment="1">
      <alignment vertical="justify" readingOrder="2"/>
    </xf>
    <xf numFmtId="0" fontId="56" fillId="10" borderId="0" xfId="23" applyFill="1" applyProtection="1">
      <protection locked="0"/>
    </xf>
    <xf numFmtId="165" fontId="15" fillId="7" borderId="0" xfId="0" applyFont="1" applyFill="1" applyAlignment="1" applyProtection="1">
      <alignment horizontal="justify" vertical="justify" wrapText="1" readingOrder="2"/>
    </xf>
    <xf numFmtId="165" fontId="15" fillId="10" borderId="0" xfId="0" applyFont="1" applyFill="1" applyAlignment="1" applyProtection="1">
      <alignment horizontal="right" vertical="top" readingOrder="2"/>
      <protection locked="0"/>
    </xf>
    <xf numFmtId="0" fontId="1" fillId="0" borderId="0" xfId="23" applyFont="1"/>
    <xf numFmtId="0" fontId="19" fillId="7" borderId="0" xfId="4" applyFill="1" applyAlignment="1">
      <alignment horizontal="left"/>
    </xf>
    <xf numFmtId="165" fontId="15" fillId="7" borderId="0" xfId="0" applyFont="1" applyFill="1" applyAlignment="1">
      <alignment readingOrder="2"/>
    </xf>
    <xf numFmtId="165" fontId="48" fillId="7" borderId="0" xfId="0" applyFont="1" applyFill="1" applyAlignment="1">
      <alignment horizontal="center" readingOrder="2"/>
    </xf>
    <xf numFmtId="165" fontId="49" fillId="7" borderId="0" xfId="0" applyFont="1" applyFill="1" applyAlignment="1">
      <alignment horizontal="center" readingOrder="2"/>
    </xf>
    <xf numFmtId="165" fontId="50" fillId="7" borderId="0" xfId="0" applyFont="1" applyFill="1" applyAlignment="1">
      <alignment horizontal="center" wrapText="1" readingOrder="2"/>
    </xf>
    <xf numFmtId="165" fontId="52" fillId="7" borderId="0" xfId="0" applyFont="1" applyFill="1" applyAlignment="1">
      <alignment horizontal="left" vertical="top" wrapText="1" readingOrder="2"/>
    </xf>
    <xf numFmtId="165" fontId="51" fillId="7" borderId="0" xfId="0" applyFont="1" applyFill="1" applyAlignment="1">
      <alignment horizontal="center"/>
    </xf>
    <xf numFmtId="165" fontId="51" fillId="7" borderId="37" xfId="0" applyFont="1" applyFill="1" applyBorder="1" applyAlignment="1">
      <alignment horizontal="center"/>
    </xf>
    <xf numFmtId="165" fontId="13" fillId="0" borderId="0" xfId="0" applyFont="1" applyAlignment="1">
      <alignment horizontal="center" vertical="top" readingOrder="2"/>
    </xf>
    <xf numFmtId="165" fontId="13" fillId="8" borderId="0" xfId="0" applyFont="1" applyFill="1" applyAlignment="1" applyProtection="1">
      <alignment horizontal="center" vertical="top" readingOrder="2"/>
    </xf>
    <xf numFmtId="165" fontId="15" fillId="7" borderId="0" xfId="0" applyFont="1" applyFill="1" applyAlignment="1" applyProtection="1">
      <alignment horizontal="right" vertical="justify" wrapText="1" readingOrder="2"/>
    </xf>
    <xf numFmtId="165" fontId="15" fillId="8" borderId="0" xfId="0" applyFont="1" applyFill="1" applyAlignment="1">
      <alignment horizontal="right" vertical="justify" wrapText="1" readingOrder="2"/>
    </xf>
    <xf numFmtId="165" fontId="16" fillId="7" borderId="0" xfId="0" applyFont="1" applyFill="1" applyAlignment="1" applyProtection="1">
      <alignment horizontal="center" vertical="justify" wrapText="1" readingOrder="2"/>
    </xf>
    <xf numFmtId="165" fontId="15" fillId="12" borderId="0" xfId="0" applyFont="1" applyFill="1" applyAlignment="1" applyProtection="1">
      <alignment horizontal="right" vertical="justify" wrapText="1" readingOrder="2"/>
      <protection locked="0"/>
    </xf>
    <xf numFmtId="165" fontId="13" fillId="8" borderId="0" xfId="0" applyFont="1" applyFill="1" applyAlignment="1">
      <alignment vertical="top" readingOrder="2"/>
    </xf>
    <xf numFmtId="165" fontId="15" fillId="0" borderId="0" xfId="0" applyFont="1" applyAlignment="1">
      <alignment readingOrder="2"/>
    </xf>
    <xf numFmtId="165" fontId="15" fillId="12" borderId="0" xfId="0" applyFont="1" applyFill="1" applyAlignment="1" applyProtection="1">
      <alignment vertical="top" readingOrder="2"/>
      <protection locked="0"/>
    </xf>
    <xf numFmtId="165" fontId="17" fillId="12" borderId="0" xfId="0" applyFont="1" applyFill="1" applyAlignment="1" applyProtection="1">
      <alignment vertical="top" readingOrder="2"/>
      <protection locked="0"/>
    </xf>
    <xf numFmtId="165" fontId="15" fillId="8" borderId="0" xfId="0" applyFont="1" applyFill="1" applyAlignment="1" applyProtection="1">
      <alignment horizontal="center" readingOrder="2"/>
      <protection locked="0"/>
    </xf>
    <xf numFmtId="171" fontId="14" fillId="0" borderId="0" xfId="0" applyNumberFormat="1" applyFont="1" applyAlignment="1" applyProtection="1">
      <alignment horizontal="center" readingOrder="2"/>
    </xf>
    <xf numFmtId="165" fontId="14" fillId="0" borderId="0" xfId="0" applyFont="1" applyAlignment="1">
      <alignment horizontal="center" readingOrder="2"/>
    </xf>
    <xf numFmtId="169" fontId="13" fillId="8" borderId="0" xfId="0" applyNumberFormat="1" applyFont="1" applyFill="1" applyAlignment="1">
      <alignment horizontal="center" readingOrder="2"/>
    </xf>
    <xf numFmtId="169" fontId="13" fillId="8" borderId="0" xfId="0" applyNumberFormat="1" applyFont="1" applyFill="1">
      <alignment horizontal="right" readingOrder="2"/>
    </xf>
    <xf numFmtId="171" fontId="13" fillId="0" borderId="0" xfId="0" applyNumberFormat="1" applyFont="1" applyAlignment="1" applyProtection="1">
      <alignment horizontal="center" readingOrder="2"/>
    </xf>
    <xf numFmtId="171" fontId="13" fillId="0" borderId="0" xfId="0" applyNumberFormat="1" applyFont="1" applyProtection="1">
      <alignment horizontal="right" readingOrder="2"/>
    </xf>
    <xf numFmtId="165" fontId="13" fillId="8" borderId="0" xfId="0" applyFont="1" applyFill="1" applyAlignment="1">
      <alignment horizontal="center" readingOrder="2"/>
    </xf>
    <xf numFmtId="165" fontId="17" fillId="8" borderId="2" xfId="0" applyFont="1" applyFill="1" applyBorder="1" applyAlignment="1" applyProtection="1">
      <alignment horizontal="center" readingOrder="2"/>
    </xf>
    <xf numFmtId="1" fontId="17" fillId="8" borderId="2" xfId="0" applyNumberFormat="1" applyFont="1" applyFill="1" applyBorder="1" applyAlignment="1" applyProtection="1">
      <alignment horizontal="center" readingOrder="1"/>
    </xf>
    <xf numFmtId="164" fontId="13" fillId="8" borderId="0" xfId="13" applyFont="1" applyFill="1" applyAlignment="1">
      <alignment horizontal="center" readingOrder="2"/>
    </xf>
    <xf numFmtId="165" fontId="17" fillId="8" borderId="2" xfId="0" applyFont="1" applyFill="1" applyBorder="1" applyAlignment="1">
      <alignment horizontal="center" readingOrder="2"/>
    </xf>
    <xf numFmtId="1" fontId="17" fillId="8" borderId="35" xfId="0" applyNumberFormat="1" applyFont="1" applyFill="1" applyBorder="1" applyAlignment="1">
      <alignment horizontal="center" readingOrder="1"/>
    </xf>
    <xf numFmtId="165" fontId="15" fillId="10" borderId="0" xfId="0" applyFont="1" applyFill="1" applyAlignment="1" applyProtection="1">
      <alignment horizontal="right" vertical="top" wrapText="1" readingOrder="2"/>
      <protection locked="0"/>
    </xf>
    <xf numFmtId="165" fontId="15" fillId="0" borderId="0" xfId="0" applyFont="1" applyAlignment="1" applyProtection="1">
      <alignment horizontal="right" vertical="top" wrapText="1" readingOrder="2"/>
      <protection locked="0"/>
    </xf>
    <xf numFmtId="165" fontId="15" fillId="7" borderId="0" xfId="0" applyFont="1" applyFill="1" applyAlignment="1" applyProtection="1">
      <alignment horizontal="right" vertical="top" wrapText="1"/>
    </xf>
    <xf numFmtId="165" fontId="15" fillId="11" borderId="0" xfId="0" applyFont="1" applyFill="1" applyAlignment="1" applyProtection="1">
      <alignment horizontal="right" vertical="top" wrapText="1"/>
      <protection locked="0"/>
    </xf>
    <xf numFmtId="165" fontId="13" fillId="7" borderId="0" xfId="0" applyFont="1" applyFill="1" applyAlignment="1" applyProtection="1">
      <alignment horizontal="right" vertical="justify" wrapText="1" readingOrder="2"/>
    </xf>
    <xf numFmtId="165" fontId="15" fillId="7" borderId="0" xfId="0" applyFont="1" applyFill="1" applyAlignment="1" applyProtection="1">
      <alignment horizontal="justify" vertical="top" wrapText="1"/>
    </xf>
    <xf numFmtId="165" fontId="13" fillId="8" borderId="0" xfId="0" applyFont="1" applyFill="1" applyAlignment="1" applyProtection="1">
      <alignment horizontal="center" vertical="center" wrapText="1" readingOrder="2"/>
    </xf>
    <xf numFmtId="165" fontId="15" fillId="10" borderId="0" xfId="0" applyFont="1" applyFill="1" applyAlignment="1" applyProtection="1">
      <alignment horizontal="justify" vertical="top" wrapText="1" readingOrder="2"/>
      <protection locked="0"/>
    </xf>
    <xf numFmtId="165" fontId="13" fillId="8" borderId="0" xfId="0" applyFont="1" applyFill="1" applyAlignment="1">
      <alignment horizontal="center" vertical="top" readingOrder="2"/>
    </xf>
    <xf numFmtId="165" fontId="17" fillId="7" borderId="0" xfId="0" applyFont="1" applyFill="1" applyAlignment="1">
      <alignment horizontal="center" readingOrder="2"/>
    </xf>
    <xf numFmtId="165" fontId="15" fillId="0" borderId="0" xfId="0" applyFont="1" applyAlignment="1">
      <alignment horizontal="center" wrapText="1" readingOrder="2"/>
    </xf>
    <xf numFmtId="0" fontId="16" fillId="0" borderId="0" xfId="11" applyFont="1" applyAlignment="1">
      <alignment horizontal="center" readingOrder="2"/>
    </xf>
    <xf numFmtId="165" fontId="15" fillId="7" borderId="0" xfId="0" applyFont="1" applyFill="1" applyAlignment="1" applyProtection="1">
      <alignment horizontal="justify" vertical="top" wrapText="1" readingOrder="2"/>
    </xf>
    <xf numFmtId="165" fontId="15" fillId="0" borderId="0" xfId="0" applyFont="1">
      <alignment horizontal="right" readingOrder="2"/>
    </xf>
    <xf numFmtId="175" fontId="13" fillId="0" borderId="0" xfId="0" applyNumberFormat="1" applyFont="1" applyAlignment="1" applyProtection="1">
      <alignment horizontal="center" readingOrder="2"/>
    </xf>
    <xf numFmtId="0" fontId="16" fillId="0" borderId="0" xfId="11" applyFont="1">
      <alignment horizontal="right" readingOrder="2"/>
    </xf>
    <xf numFmtId="164" fontId="13" fillId="7" borderId="0" xfId="10" applyFont="1" applyFill="1">
      <alignment horizontal="center" readingOrder="2"/>
    </xf>
    <xf numFmtId="0" fontId="13" fillId="8" borderId="0" xfId="11" applyFont="1" applyFill="1" applyAlignment="1">
      <alignment horizontal="center" readingOrder="2"/>
    </xf>
    <xf numFmtId="0" fontId="21" fillId="7" borderId="0" xfId="4" applyFont="1" applyFill="1" applyAlignment="1">
      <alignment horizontal="center" vertical="center" readingOrder="2"/>
    </xf>
    <xf numFmtId="0" fontId="21" fillId="7" borderId="0" xfId="6" applyFont="1" applyFill="1" applyAlignment="1">
      <alignment horizontal="center" vertical="center" readingOrder="2"/>
    </xf>
    <xf numFmtId="0" fontId="20" fillId="7" borderId="0" xfId="4" applyFont="1" applyFill="1" applyAlignment="1">
      <alignment horizontal="right" vertical="center" wrapText="1" readingOrder="2"/>
    </xf>
    <xf numFmtId="0" fontId="34" fillId="7" borderId="30" xfId="6" applyFont="1" applyFill="1" applyBorder="1" applyAlignment="1">
      <alignment horizontal="right" vertical="center" readingOrder="2"/>
    </xf>
    <xf numFmtId="0" fontId="25" fillId="7" borderId="29" xfId="4" applyFont="1" applyFill="1" applyBorder="1" applyAlignment="1">
      <alignment horizontal="right" vertical="center" readingOrder="2"/>
    </xf>
    <xf numFmtId="0" fontId="25" fillId="7" borderId="12" xfId="4" applyFont="1" applyFill="1" applyBorder="1" applyAlignment="1">
      <alignment horizontal="right" vertical="center" readingOrder="2"/>
    </xf>
    <xf numFmtId="0" fontId="25" fillId="7" borderId="34" xfId="4" applyFont="1" applyFill="1" applyBorder="1" applyAlignment="1">
      <alignment horizontal="right" vertical="center" readingOrder="2"/>
    </xf>
    <xf numFmtId="0" fontId="34" fillId="7" borderId="27" xfId="6" applyFont="1" applyFill="1" applyBorder="1" applyAlignment="1">
      <alignment horizontal="right" vertical="center" readingOrder="2"/>
    </xf>
    <xf numFmtId="0" fontId="25" fillId="7" borderId="32" xfId="4" applyFont="1" applyFill="1" applyBorder="1" applyAlignment="1">
      <alignment horizontal="right" vertical="center" readingOrder="2"/>
    </xf>
    <xf numFmtId="0" fontId="34" fillId="7" borderId="29" xfId="6" applyFont="1" applyFill="1" applyBorder="1" applyAlignment="1">
      <alignment horizontal="right" vertical="center" readingOrder="2"/>
    </xf>
    <xf numFmtId="0" fontId="19" fillId="7" borderId="34" xfId="4" applyFill="1" applyBorder="1" applyAlignment="1">
      <alignment horizontal="right"/>
    </xf>
    <xf numFmtId="165" fontId="32" fillId="7" borderId="32" xfId="0" applyFont="1" applyFill="1" applyBorder="1" applyAlignment="1" applyProtection="1">
      <alignment horizontal="right"/>
    </xf>
    <xf numFmtId="0" fontId="1" fillId="10" borderId="0" xfId="23" applyFont="1" applyFill="1" applyProtection="1">
      <protection locked="0"/>
    </xf>
  </cellXfs>
  <cellStyles count="24">
    <cellStyle name="Comma" xfId="1" builtinId="3"/>
    <cellStyle name="Normal" xfId="0" builtinId="0"/>
    <cellStyle name="Normal 2" xfId="23" xr:uid="{00000000-0005-0000-0000-000002000000}"/>
    <cellStyle name="Normal mudgash" xfId="3" xr:uid="{00000000-0005-0000-0000-000003000000}"/>
    <cellStyle name="Normal_Copy of financialReport" xfId="4" xr:uid="{00000000-0005-0000-0000-000004000000}"/>
    <cellStyle name="Normal_DesignTest" xfId="5" xr:uid="{00000000-0005-0000-0000-000005000000}"/>
    <cellStyle name="Normal_טופס 2" xfId="6" xr:uid="{00000000-0005-0000-0000-000006000000}"/>
    <cellStyle name="אחוזים_0" xfId="7" xr:uid="{00000000-0005-0000-0000-000007000000}"/>
    <cellStyle name="היפר-קישור" xfId="2" builtinId="8"/>
    <cellStyle name="כותרת אקטיב" xfId="8" xr:uid="{00000000-0005-0000-0000-000009000000}"/>
    <cellStyle name="כותרת דוח" xfId="9" xr:uid="{00000000-0005-0000-0000-00000A000000}"/>
    <cellStyle name="כותרת שם הגוף המבוקר" xfId="10" xr:uid="{00000000-0005-0000-0000-00000B000000}"/>
    <cellStyle name="כותרת שנה" xfId="11" xr:uid="{00000000-0005-0000-0000-00000C000000}"/>
    <cellStyle name="כותרת שנת הדוח" xfId="12" xr:uid="{00000000-0005-0000-0000-00000D000000}"/>
    <cellStyle name="כותרת1" xfId="13" xr:uid="{00000000-0005-0000-0000-00000E000000}"/>
    <cellStyle name="כטתרת דוח" xfId="14" xr:uid="{00000000-0005-0000-0000-00000F000000}"/>
    <cellStyle name="מעוגל לשלמים רגיל" xfId="15" xr:uid="{00000000-0005-0000-0000-000010000000}"/>
    <cellStyle name="נקודה_1" xfId="16" xr:uid="{00000000-0005-0000-0000-000011000000}"/>
    <cellStyle name="סיכום" xfId="17" xr:uid="{00000000-0005-0000-0000-000012000000}"/>
    <cellStyle name="פרוט 1 לסעיף ראשי" xfId="18" xr:uid="{00000000-0005-0000-0000-000013000000}"/>
    <cellStyle name="פרוט 2 לסעיף ראשי" xfId="19" xr:uid="{00000000-0005-0000-0000-000014000000}"/>
    <cellStyle name="שם הגוף המבוקר" xfId="20" xr:uid="{00000000-0005-0000-0000-000015000000}"/>
    <cellStyle name="תאריך_1" xfId="21" xr:uid="{00000000-0005-0000-0000-000016000000}"/>
    <cellStyle name="תת באור" xfId="22" xr:uid="{00000000-0005-0000-0000-000017000000}"/>
  </cellStyles>
  <dxfs count="6">
    <dxf>
      <border>
        <top style="thin">
          <color indexed="64"/>
        </top>
        <bottom style="dashed">
          <color indexed="64"/>
        </bottom>
      </border>
    </dxf>
    <dxf>
      <border>
        <top style="thin">
          <color indexed="64"/>
        </top>
        <bottom style="dashed">
          <color indexed="64"/>
        </bottom>
      </border>
    </dxf>
    <dxf>
      <border>
        <top style="thin">
          <color indexed="64"/>
        </top>
        <bottom style="dashed">
          <color indexed="64"/>
        </bottom>
      </border>
    </dxf>
    <dxf>
      <border>
        <top style="thin">
          <color indexed="64"/>
        </top>
        <bottom style="dashed">
          <color indexed="64"/>
        </bottom>
      </border>
    </dxf>
    <dxf>
      <border>
        <top style="thin">
          <color indexed="64"/>
        </top>
        <bottom style="dashed">
          <color indexed="64"/>
        </bottom>
      </border>
    </dxf>
    <dxf>
      <border>
        <top style="thin">
          <color indexed="64"/>
        </top>
        <bottom style="dashed">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78"/>
  <sheetViews>
    <sheetView rightToLeft="1" tabSelected="1" topLeftCell="D1" zoomScaleNormal="100" workbookViewId="0">
      <selection activeCell="G17" sqref="G17"/>
    </sheetView>
  </sheetViews>
  <sheetFormatPr defaultColWidth="9" defaultRowHeight="14.25"/>
  <cols>
    <col min="1" max="3" width="9" style="79"/>
    <col min="4" max="4" width="1.875" style="79" customWidth="1"/>
    <col min="5" max="5" width="10.875" style="79" customWidth="1"/>
    <col min="6" max="6" width="22.25" style="79" customWidth="1"/>
    <col min="7" max="7" width="16" style="79" customWidth="1"/>
    <col min="8" max="10" width="9" style="79"/>
    <col min="11" max="12" width="9" style="79" hidden="1" customWidth="1"/>
    <col min="13" max="14" width="24.875" style="79" hidden="1" customWidth="1"/>
    <col min="15" max="15" width="20.5" style="79" hidden="1" customWidth="1"/>
    <col min="16" max="16" width="9.875" style="79" hidden="1" customWidth="1"/>
    <col min="17" max="17" width="9" style="79" hidden="1" customWidth="1"/>
    <col min="18" max="18" width="9" style="375" hidden="1" customWidth="1"/>
    <col min="19" max="69" width="9" style="79" hidden="1" customWidth="1"/>
    <col min="70" max="79" width="9" style="79" customWidth="1"/>
    <col min="80" max="16384" width="9" style="79"/>
  </cols>
  <sheetData>
    <row r="1" spans="1:79" ht="23.25">
      <c r="A1" s="289"/>
      <c r="B1" s="289"/>
      <c r="C1" s="390" t="s">
        <v>221</v>
      </c>
      <c r="D1" s="390"/>
      <c r="E1" s="390"/>
      <c r="F1" s="390"/>
      <c r="G1" s="390"/>
      <c r="H1" s="390"/>
      <c r="I1" s="390"/>
      <c r="J1" s="289"/>
      <c r="K1" s="78"/>
      <c r="M1" s="375" t="s">
        <v>226</v>
      </c>
      <c r="N1" s="375" t="s">
        <v>1285</v>
      </c>
      <c r="O1" s="375" t="s">
        <v>252</v>
      </c>
      <c r="P1" s="375" t="s">
        <v>253</v>
      </c>
      <c r="R1" s="375" t="s">
        <v>252</v>
      </c>
      <c r="U1" s="375" t="s">
        <v>252</v>
      </c>
      <c r="V1" s="375"/>
      <c r="W1" s="375" t="s">
        <v>226</v>
      </c>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row>
    <row r="2" spans="1:79" ht="20.25">
      <c r="A2" s="289"/>
      <c r="B2" s="289"/>
      <c r="C2" s="391" t="s">
        <v>222</v>
      </c>
      <c r="D2" s="391"/>
      <c r="E2" s="391"/>
      <c r="F2" s="391"/>
      <c r="G2" s="391"/>
      <c r="H2" s="391"/>
      <c r="I2" s="391"/>
      <c r="J2" s="289"/>
      <c r="K2" s="78"/>
      <c r="M2" s="375" t="s">
        <v>1284</v>
      </c>
      <c r="N2" s="375" t="s">
        <v>1289</v>
      </c>
      <c r="O2" s="375" t="s">
        <v>1284</v>
      </c>
      <c r="P2" s="375">
        <v>5016</v>
      </c>
      <c r="R2" s="375" t="s">
        <v>255</v>
      </c>
      <c r="U2" s="375" t="s">
        <v>255</v>
      </c>
      <c r="V2" s="375" t="s">
        <v>1295</v>
      </c>
      <c r="W2" s="375" t="s">
        <v>1296</v>
      </c>
      <c r="X2" s="375" t="s">
        <v>1297</v>
      </c>
      <c r="Y2" s="375" t="s">
        <v>1298</v>
      </c>
      <c r="Z2" s="375" t="s">
        <v>1299</v>
      </c>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row>
    <row r="3" spans="1:79" ht="24" customHeight="1">
      <c r="A3" s="289"/>
      <c r="B3" s="289"/>
      <c r="C3" s="392" t="s">
        <v>223</v>
      </c>
      <c r="D3" s="392"/>
      <c r="E3" s="392"/>
      <c r="F3" s="392"/>
      <c r="G3" s="392"/>
      <c r="H3" s="392"/>
      <c r="I3" s="392"/>
      <c r="J3" s="289"/>
      <c r="K3" s="78"/>
      <c r="M3" s="375" t="s">
        <v>1022</v>
      </c>
      <c r="N3" s="375" t="str">
        <f t="shared" ref="N3:N66" si="0">+RIGHT(M3,LEN(M3)-10)</f>
        <v>אבו קרינאת</v>
      </c>
      <c r="O3" s="375" t="s">
        <v>1023</v>
      </c>
      <c r="P3" s="375">
        <v>501613426</v>
      </c>
      <c r="R3" s="375" t="s">
        <v>260</v>
      </c>
      <c r="U3" s="375" t="s">
        <v>260</v>
      </c>
      <c r="V3" s="375" t="s">
        <v>1300</v>
      </c>
      <c r="W3" s="375" t="s">
        <v>1301</v>
      </c>
      <c r="X3" s="375" t="s">
        <v>1302</v>
      </c>
      <c r="Y3" s="375" t="s">
        <v>1303</v>
      </c>
      <c r="Z3" s="375" t="s">
        <v>1304</v>
      </c>
      <c r="AA3" s="375" t="s">
        <v>1305</v>
      </c>
      <c r="AB3" s="375" t="s">
        <v>1306</v>
      </c>
      <c r="AC3" s="375" t="s">
        <v>1307</v>
      </c>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row>
    <row r="4" spans="1:79" ht="23.25" customHeight="1">
      <c r="A4" s="80"/>
      <c r="B4" s="81"/>
      <c r="C4" s="81"/>
      <c r="D4" s="81"/>
      <c r="E4" s="81"/>
      <c r="F4" s="82"/>
      <c r="G4" s="81"/>
      <c r="H4" s="81"/>
      <c r="I4" s="81"/>
      <c r="J4" s="81"/>
      <c r="K4" s="78"/>
      <c r="L4" s="79">
        <v>2016</v>
      </c>
      <c r="M4" s="375" t="s">
        <v>1024</v>
      </c>
      <c r="N4" s="375" t="str">
        <f t="shared" si="0"/>
        <v>אבו תלול</v>
      </c>
      <c r="O4" s="375" t="s">
        <v>1023</v>
      </c>
      <c r="P4" s="375">
        <v>501613756</v>
      </c>
      <c r="R4" s="375" t="s">
        <v>268</v>
      </c>
      <c r="U4" s="375" t="s">
        <v>268</v>
      </c>
      <c r="V4" s="375" t="s">
        <v>1308</v>
      </c>
      <c r="W4" s="375" t="s">
        <v>1309</v>
      </c>
      <c r="X4" s="375" t="s">
        <v>1310</v>
      </c>
      <c r="Y4" s="375" t="s">
        <v>1311</v>
      </c>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row>
    <row r="5" spans="1:79">
      <c r="A5" s="81"/>
      <c r="B5" s="81"/>
      <c r="C5" s="81"/>
      <c r="D5" s="83"/>
      <c r="E5" s="84" t="s">
        <v>173</v>
      </c>
      <c r="F5" s="85" t="s">
        <v>174</v>
      </c>
      <c r="G5" s="86" t="s">
        <v>175</v>
      </c>
      <c r="H5" s="87"/>
      <c r="I5" s="81"/>
      <c r="J5" s="81"/>
      <c r="K5" s="78"/>
      <c r="L5" s="79">
        <f>+L4+1</f>
        <v>2017</v>
      </c>
      <c r="M5" s="375" t="s">
        <v>576</v>
      </c>
      <c r="N5" s="375" t="str">
        <f t="shared" si="0"/>
        <v>אבטין</v>
      </c>
      <c r="O5" s="375" t="s">
        <v>577</v>
      </c>
      <c r="P5" s="375">
        <v>501606529</v>
      </c>
      <c r="R5" s="375" t="s">
        <v>272</v>
      </c>
      <c r="U5" s="375" t="s">
        <v>272</v>
      </c>
      <c r="V5" s="375" t="s">
        <v>1312</v>
      </c>
      <c r="W5" s="375" t="s">
        <v>1313</v>
      </c>
      <c r="X5" s="375" t="s">
        <v>1314</v>
      </c>
      <c r="Y5" s="375" t="s">
        <v>1315</v>
      </c>
      <c r="Z5" s="375" t="s">
        <v>1316</v>
      </c>
      <c r="AA5" s="375" t="s">
        <v>1317</v>
      </c>
      <c r="AB5" s="375" t="s">
        <v>1318</v>
      </c>
      <c r="AC5" s="375" t="s">
        <v>1319</v>
      </c>
      <c r="AD5" s="375" t="s">
        <v>1320</v>
      </c>
      <c r="AE5" s="375" t="s">
        <v>1321</v>
      </c>
      <c r="AF5" s="375" t="s">
        <v>1322</v>
      </c>
      <c r="AG5" s="375" t="s">
        <v>1323</v>
      </c>
      <c r="AH5" s="375" t="s">
        <v>1324</v>
      </c>
      <c r="AI5" s="375" t="s">
        <v>1325</v>
      </c>
      <c r="AJ5" s="375" t="s">
        <v>1326</v>
      </c>
      <c r="AK5" s="375" t="s">
        <v>1327</v>
      </c>
      <c r="AL5" s="375" t="s">
        <v>1328</v>
      </c>
      <c r="AM5" s="375" t="s">
        <v>1329</v>
      </c>
      <c r="AN5" s="375" t="s">
        <v>1330</v>
      </c>
      <c r="AO5" s="375" t="s">
        <v>1331</v>
      </c>
      <c r="AP5" s="375" t="s">
        <v>1332</v>
      </c>
      <c r="AQ5" s="375" t="s">
        <v>1333</v>
      </c>
      <c r="AR5" s="375" t="s">
        <v>1334</v>
      </c>
      <c r="AS5" s="375" t="s">
        <v>1335</v>
      </c>
      <c r="AT5" s="375" t="s">
        <v>1336</v>
      </c>
      <c r="AU5" s="375" t="s">
        <v>1337</v>
      </c>
      <c r="AV5" s="375" t="s">
        <v>1338</v>
      </c>
      <c r="AW5" s="375" t="s">
        <v>1339</v>
      </c>
      <c r="AX5" s="375" t="s">
        <v>1340</v>
      </c>
      <c r="AY5" s="375" t="s">
        <v>1341</v>
      </c>
      <c r="AZ5" s="375" t="s">
        <v>1342</v>
      </c>
      <c r="BA5" s="375" t="s">
        <v>1343</v>
      </c>
      <c r="BB5" s="375" t="s">
        <v>1344</v>
      </c>
      <c r="BC5" s="375"/>
      <c r="BD5" s="375"/>
      <c r="BE5" s="375"/>
      <c r="BF5" s="375"/>
      <c r="BG5" s="375"/>
      <c r="BH5" s="375"/>
      <c r="BI5" s="375"/>
      <c r="BJ5" s="375"/>
      <c r="BK5" s="375"/>
      <c r="BL5" s="375"/>
      <c r="BM5" s="375"/>
      <c r="BN5" s="375"/>
      <c r="BO5" s="375"/>
      <c r="BP5" s="375"/>
      <c r="BQ5" s="375"/>
      <c r="BR5" s="375"/>
      <c r="BS5" s="375"/>
      <c r="BT5" s="375"/>
      <c r="BU5" s="375"/>
      <c r="BV5" s="375"/>
      <c r="BW5" s="375"/>
      <c r="BX5" s="375"/>
      <c r="BY5" s="375"/>
      <c r="BZ5" s="375"/>
      <c r="CA5" s="375"/>
    </row>
    <row r="6" spans="1:79">
      <c r="A6" s="81"/>
      <c r="B6" s="81"/>
      <c r="C6" s="81"/>
      <c r="D6" s="98"/>
      <c r="E6" s="91"/>
      <c r="F6" s="303" t="s">
        <v>231</v>
      </c>
      <c r="G6" s="92"/>
      <c r="H6" s="81"/>
      <c r="I6" s="81"/>
      <c r="J6" s="81"/>
      <c r="K6" s="78"/>
      <c r="L6" s="79">
        <f t="shared" ref="L6:L11" si="1">+L5+1</f>
        <v>2018</v>
      </c>
      <c r="M6" s="375" t="s">
        <v>986</v>
      </c>
      <c r="N6" s="375" t="str">
        <f t="shared" si="0"/>
        <v>אבטליון</v>
      </c>
      <c r="O6" s="375" t="s">
        <v>987</v>
      </c>
      <c r="P6" s="375">
        <v>501612758</v>
      </c>
      <c r="R6" s="375" t="s">
        <v>305</v>
      </c>
      <c r="U6" s="375" t="s">
        <v>305</v>
      </c>
      <c r="V6" s="375" t="s">
        <v>1345</v>
      </c>
      <c r="W6" s="375" t="s">
        <v>1346</v>
      </c>
      <c r="X6" s="375" t="s">
        <v>1347</v>
      </c>
      <c r="Y6" s="375" t="s">
        <v>1348</v>
      </c>
      <c r="Z6" s="375" t="s">
        <v>1349</v>
      </c>
      <c r="AA6" s="375" t="s">
        <v>305</v>
      </c>
      <c r="AB6" s="375" t="s">
        <v>1350</v>
      </c>
      <c r="AC6" s="375" t="s">
        <v>1351</v>
      </c>
      <c r="AD6" s="375" t="s">
        <v>1352</v>
      </c>
      <c r="AE6" s="375" t="s">
        <v>1353</v>
      </c>
      <c r="AF6" s="375" t="s">
        <v>1354</v>
      </c>
      <c r="AG6" s="375" t="s">
        <v>1355</v>
      </c>
      <c r="AH6" s="375" t="s">
        <v>1356</v>
      </c>
      <c r="AI6" s="375" t="s">
        <v>1357</v>
      </c>
      <c r="AJ6" s="375" t="s">
        <v>1358</v>
      </c>
      <c r="AK6" s="375" t="s">
        <v>1359</v>
      </c>
      <c r="AL6" s="375" t="s">
        <v>1360</v>
      </c>
      <c r="AM6" s="375" t="s">
        <v>1361</v>
      </c>
      <c r="AN6" s="375" t="s">
        <v>1362</v>
      </c>
      <c r="AO6" s="375" t="s">
        <v>1363</v>
      </c>
      <c r="AP6" s="375" t="s">
        <v>1364</v>
      </c>
      <c r="AQ6" s="375" t="s">
        <v>1365</v>
      </c>
      <c r="AR6" s="375" t="s">
        <v>1366</v>
      </c>
      <c r="AS6" s="375"/>
      <c r="AT6" s="375"/>
      <c r="AU6" s="375"/>
      <c r="AV6" s="375"/>
      <c r="AW6" s="375"/>
      <c r="AX6" s="375"/>
      <c r="AY6" s="375"/>
      <c r="AZ6" s="375"/>
      <c r="BA6" s="375"/>
      <c r="BB6" s="375"/>
      <c r="BC6" s="375"/>
      <c r="BD6" s="375"/>
      <c r="BE6" s="375"/>
      <c r="BF6" s="375"/>
      <c r="BG6" s="375"/>
      <c r="BH6" s="375"/>
      <c r="BI6" s="375"/>
      <c r="BJ6" s="375"/>
      <c r="BK6" s="375"/>
      <c r="BL6" s="375"/>
      <c r="BM6" s="375"/>
      <c r="BN6" s="375"/>
      <c r="BO6" s="375"/>
      <c r="BP6" s="375"/>
      <c r="BQ6" s="375"/>
      <c r="BR6" s="375"/>
      <c r="BS6" s="375"/>
      <c r="BT6" s="375"/>
      <c r="BU6" s="375"/>
      <c r="BV6" s="375"/>
      <c r="BW6" s="375"/>
      <c r="BX6" s="375"/>
      <c r="BY6" s="375"/>
      <c r="BZ6" s="375"/>
      <c r="CA6" s="375"/>
    </row>
    <row r="7" spans="1:79">
      <c r="A7" s="81"/>
      <c r="B7" s="81"/>
      <c r="C7" s="81"/>
      <c r="D7" s="99"/>
      <c r="E7" s="100"/>
      <c r="F7" s="93" t="s">
        <v>176</v>
      </c>
      <c r="G7" s="94" t="s">
        <v>177</v>
      </c>
      <c r="H7" s="81"/>
      <c r="I7" s="81"/>
      <c r="J7" s="81"/>
      <c r="K7" s="78"/>
      <c r="L7" s="79">
        <f t="shared" si="1"/>
        <v>2019</v>
      </c>
      <c r="M7" s="375" t="s">
        <v>267</v>
      </c>
      <c r="N7" s="375" t="str">
        <f t="shared" si="0"/>
        <v>אביאל</v>
      </c>
      <c r="O7" s="375" t="s">
        <v>268</v>
      </c>
      <c r="P7" s="375">
        <v>501606792</v>
      </c>
      <c r="R7" s="375" t="s">
        <v>328</v>
      </c>
      <c r="U7" s="375" t="s">
        <v>328</v>
      </c>
      <c r="V7" s="375" t="s">
        <v>1367</v>
      </c>
      <c r="W7" s="375" t="s">
        <v>1368</v>
      </c>
      <c r="X7" s="375" t="s">
        <v>1369</v>
      </c>
      <c r="Y7" s="375" t="s">
        <v>1370</v>
      </c>
      <c r="Z7" s="375" t="s">
        <v>1371</v>
      </c>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5"/>
      <c r="BY7" s="375"/>
      <c r="BZ7" s="375"/>
      <c r="CA7" s="375"/>
    </row>
    <row r="8" spans="1:79">
      <c r="A8" s="81"/>
      <c r="B8" s="81"/>
      <c r="C8" s="81"/>
      <c r="D8" s="99"/>
      <c r="E8" s="236"/>
      <c r="F8" s="93" t="s">
        <v>178</v>
      </c>
      <c r="G8" s="94" t="s">
        <v>179</v>
      </c>
      <c r="H8" s="81"/>
      <c r="I8" s="81"/>
      <c r="J8" s="81"/>
      <c r="K8" s="78"/>
      <c r="L8" s="79">
        <f t="shared" si="1"/>
        <v>2020</v>
      </c>
      <c r="M8" s="375" t="s">
        <v>946</v>
      </c>
      <c r="N8" s="375" t="str">
        <f t="shared" si="0"/>
        <v>אביבים</v>
      </c>
      <c r="O8" s="375" t="s">
        <v>947</v>
      </c>
      <c r="P8" s="375">
        <v>501611156</v>
      </c>
      <c r="R8" s="375" t="s">
        <v>333</v>
      </c>
      <c r="U8" s="375" t="s">
        <v>333</v>
      </c>
      <c r="V8" s="375" t="s">
        <v>1372</v>
      </c>
      <c r="W8" s="375" t="s">
        <v>1373</v>
      </c>
      <c r="X8" s="375" t="s">
        <v>1374</v>
      </c>
      <c r="Y8" s="375" t="s">
        <v>1375</v>
      </c>
      <c r="Z8" s="375" t="s">
        <v>1376</v>
      </c>
      <c r="AA8" s="375" t="s">
        <v>1377</v>
      </c>
      <c r="AB8" s="375" t="s">
        <v>1378</v>
      </c>
      <c r="AC8" s="375" t="s">
        <v>1379</v>
      </c>
      <c r="AD8" s="375" t="s">
        <v>1380</v>
      </c>
      <c r="AE8" s="375" t="s">
        <v>1381</v>
      </c>
      <c r="AF8" s="375" t="s">
        <v>1382</v>
      </c>
      <c r="AG8" s="375" t="s">
        <v>1383</v>
      </c>
      <c r="AH8" s="375" t="s">
        <v>1384</v>
      </c>
      <c r="AI8" s="375" t="s">
        <v>1385</v>
      </c>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375"/>
      <c r="BL8" s="375"/>
      <c r="BM8" s="375"/>
      <c r="BN8" s="375"/>
      <c r="BO8" s="375"/>
      <c r="BP8" s="375"/>
      <c r="BQ8" s="375"/>
      <c r="BR8" s="375"/>
      <c r="BS8" s="375"/>
      <c r="BT8" s="375"/>
      <c r="BU8" s="375"/>
      <c r="BV8" s="375"/>
      <c r="BW8" s="375"/>
      <c r="BX8" s="375"/>
      <c r="BY8" s="375"/>
      <c r="BZ8" s="375"/>
      <c r="CA8" s="375"/>
    </row>
    <row r="9" spans="1:79">
      <c r="A9" s="81"/>
      <c r="B9" s="81"/>
      <c r="C9" s="81"/>
      <c r="D9" s="99"/>
      <c r="E9" s="88"/>
      <c r="F9" s="93" t="s">
        <v>180</v>
      </c>
      <c r="G9" s="94" t="s">
        <v>177</v>
      </c>
      <c r="H9" s="81"/>
      <c r="I9" s="81"/>
      <c r="J9" s="81"/>
      <c r="K9" s="78"/>
      <c r="L9" s="79">
        <f t="shared" si="1"/>
        <v>2021</v>
      </c>
      <c r="M9" s="375" t="s">
        <v>304</v>
      </c>
      <c r="N9" s="375" t="str">
        <f t="shared" si="0"/>
        <v>אביגדור</v>
      </c>
      <c r="O9" s="375" t="s">
        <v>305</v>
      </c>
      <c r="P9" s="375">
        <v>501608194</v>
      </c>
      <c r="R9" s="375" t="s">
        <v>347</v>
      </c>
      <c r="U9" s="375" t="s">
        <v>347</v>
      </c>
      <c r="V9" s="375" t="s">
        <v>1386</v>
      </c>
      <c r="W9" s="375" t="s">
        <v>1387</v>
      </c>
      <c r="X9" s="375" t="s">
        <v>1388</v>
      </c>
      <c r="Y9" s="375" t="s">
        <v>1389</v>
      </c>
      <c r="Z9" s="375" t="s">
        <v>1390</v>
      </c>
      <c r="AA9" s="375" t="s">
        <v>1391</v>
      </c>
      <c r="AB9" s="375" t="s">
        <v>1392</v>
      </c>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row>
    <row r="10" spans="1:79" ht="15.75">
      <c r="A10" s="81"/>
      <c r="B10" s="81"/>
      <c r="C10" s="81"/>
      <c r="D10" s="99"/>
      <c r="E10" s="190"/>
      <c r="F10" s="93" t="s">
        <v>181</v>
      </c>
      <c r="G10" s="94" t="s">
        <v>177</v>
      </c>
      <c r="H10" s="81"/>
      <c r="I10" s="81"/>
      <c r="J10" s="81"/>
      <c r="K10" s="78"/>
      <c r="L10" s="79">
        <f t="shared" si="1"/>
        <v>2022</v>
      </c>
      <c r="M10" s="375" t="s">
        <v>1082</v>
      </c>
      <c r="N10" s="375" t="str">
        <f t="shared" si="0"/>
        <v>אביחיל</v>
      </c>
      <c r="O10" s="375" t="s">
        <v>1083</v>
      </c>
      <c r="P10" s="375">
        <v>501601751</v>
      </c>
      <c r="R10" s="375" t="s">
        <v>354</v>
      </c>
      <c r="U10" s="375" t="s">
        <v>354</v>
      </c>
      <c r="V10" s="375" t="s">
        <v>1393</v>
      </c>
      <c r="W10" s="375" t="s">
        <v>1394</v>
      </c>
      <c r="X10" s="375" t="s">
        <v>1395</v>
      </c>
      <c r="Y10" s="375" t="s">
        <v>1396</v>
      </c>
      <c r="Z10" s="375" t="s">
        <v>1397</v>
      </c>
      <c r="AA10" s="375" t="s">
        <v>1398</v>
      </c>
      <c r="AB10" s="375" t="s">
        <v>1399</v>
      </c>
      <c r="AC10" s="375" t="s">
        <v>1400</v>
      </c>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c r="BW10" s="375"/>
      <c r="BX10" s="375"/>
      <c r="BY10" s="375"/>
      <c r="BZ10" s="375"/>
      <c r="CA10" s="375"/>
    </row>
    <row r="11" spans="1:79">
      <c r="A11" s="81"/>
      <c r="B11" s="81"/>
      <c r="C11" s="81"/>
      <c r="D11" s="99"/>
      <c r="E11" s="101" t="s">
        <v>182</v>
      </c>
      <c r="F11" s="93" t="s">
        <v>183</v>
      </c>
      <c r="G11" s="94" t="s">
        <v>179</v>
      </c>
      <c r="H11" s="81"/>
      <c r="I11" s="81"/>
      <c r="J11" s="81"/>
      <c r="K11" s="78"/>
      <c r="L11" s="79">
        <f t="shared" si="1"/>
        <v>2023</v>
      </c>
      <c r="M11" s="375" t="s">
        <v>473</v>
      </c>
      <c r="N11" s="375" t="str">
        <f t="shared" si="0"/>
        <v>אביטל</v>
      </c>
      <c r="O11" s="375" t="s">
        <v>474</v>
      </c>
      <c r="P11" s="375">
        <v>501620520</v>
      </c>
      <c r="R11" s="375" t="s">
        <v>362</v>
      </c>
      <c r="U11" s="375" t="s">
        <v>362</v>
      </c>
      <c r="V11" s="375" t="s">
        <v>1401</v>
      </c>
      <c r="W11" s="375" t="s">
        <v>1402</v>
      </c>
      <c r="X11" s="375" t="s">
        <v>1403</v>
      </c>
      <c r="Y11" s="375" t="s">
        <v>1404</v>
      </c>
      <c r="Z11" s="375" t="s">
        <v>1405</v>
      </c>
      <c r="AA11" s="375" t="s">
        <v>1406</v>
      </c>
      <c r="AB11" s="375" t="s">
        <v>1407</v>
      </c>
      <c r="AC11" s="375" t="s">
        <v>1408</v>
      </c>
      <c r="AD11" s="375" t="s">
        <v>1409</v>
      </c>
      <c r="AE11" s="375" t="s">
        <v>1410</v>
      </c>
      <c r="AF11" s="375" t="s">
        <v>1411</v>
      </c>
      <c r="AG11" s="375" t="s">
        <v>1412</v>
      </c>
      <c r="AH11" s="375" t="s">
        <v>1413</v>
      </c>
      <c r="AI11" s="375" t="s">
        <v>1414</v>
      </c>
      <c r="AJ11" s="375" t="s">
        <v>1415</v>
      </c>
      <c r="AK11" s="375" t="s">
        <v>1416</v>
      </c>
      <c r="AL11" s="375" t="s">
        <v>1417</v>
      </c>
      <c r="AM11" s="375" t="s">
        <v>1418</v>
      </c>
      <c r="AN11" s="375" t="s">
        <v>1419</v>
      </c>
      <c r="AO11" s="375" t="s">
        <v>1420</v>
      </c>
      <c r="AP11" s="375" t="s">
        <v>1421</v>
      </c>
      <c r="AQ11" s="375" t="s">
        <v>1422</v>
      </c>
      <c r="AR11" s="375" t="s">
        <v>1423</v>
      </c>
      <c r="AS11" s="375" t="s">
        <v>1424</v>
      </c>
      <c r="AT11" s="375" t="s">
        <v>1425</v>
      </c>
      <c r="AU11" s="375" t="s">
        <v>1426</v>
      </c>
      <c r="AV11" s="375" t="s">
        <v>1427</v>
      </c>
      <c r="AW11" s="375" t="s">
        <v>1428</v>
      </c>
      <c r="AX11" s="375" t="s">
        <v>1429</v>
      </c>
      <c r="AY11" s="375" t="s">
        <v>1430</v>
      </c>
      <c r="AZ11" s="375" t="s">
        <v>1431</v>
      </c>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c r="BW11" s="375"/>
      <c r="BX11" s="375"/>
      <c r="BY11" s="375"/>
      <c r="BZ11" s="375"/>
      <c r="CA11" s="375"/>
    </row>
    <row r="12" spans="1:79" ht="27" customHeight="1">
      <c r="A12" s="81"/>
      <c r="B12" s="81"/>
      <c r="C12" s="81"/>
      <c r="D12" s="99"/>
      <c r="E12" s="102" t="s">
        <v>184</v>
      </c>
      <c r="F12" s="95" t="s">
        <v>185</v>
      </c>
      <c r="G12" s="96" t="s">
        <v>179</v>
      </c>
      <c r="H12" s="81"/>
      <c r="I12" s="81"/>
      <c r="J12" s="81"/>
      <c r="K12" s="78"/>
      <c r="L12" s="333" t="s">
        <v>37</v>
      </c>
      <c r="M12" s="375" t="s">
        <v>842</v>
      </c>
      <c r="N12" s="375" t="str">
        <f t="shared" si="0"/>
        <v>אביעזר</v>
      </c>
      <c r="O12" s="375" t="s">
        <v>843</v>
      </c>
      <c r="P12" s="375">
        <v>501610703</v>
      </c>
      <c r="R12" s="375" t="s">
        <v>393</v>
      </c>
      <c r="U12" s="375" t="s">
        <v>393</v>
      </c>
      <c r="V12" s="375" t="s">
        <v>1432</v>
      </c>
      <c r="W12" s="375" t="s">
        <v>1433</v>
      </c>
      <c r="X12" s="375" t="s">
        <v>1434</v>
      </c>
      <c r="Y12" s="375" t="s">
        <v>1435</v>
      </c>
      <c r="Z12" s="375" t="s">
        <v>1436</v>
      </c>
      <c r="AA12" s="375" t="s">
        <v>1437</v>
      </c>
      <c r="AB12" s="375" t="s">
        <v>1438</v>
      </c>
      <c r="AC12" s="375" t="s">
        <v>1439</v>
      </c>
      <c r="AD12" s="375" t="s">
        <v>1440</v>
      </c>
      <c r="AE12" s="375" t="s">
        <v>1441</v>
      </c>
      <c r="AF12" s="375" t="s">
        <v>1442</v>
      </c>
      <c r="AG12" s="375" t="s">
        <v>1443</v>
      </c>
      <c r="AH12" s="375" t="s">
        <v>1444</v>
      </c>
      <c r="AI12" s="375" t="s">
        <v>1445</v>
      </c>
      <c r="AJ12" s="375" t="s">
        <v>1446</v>
      </c>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row>
    <row r="13" spans="1:79">
      <c r="A13" s="81"/>
      <c r="B13" s="81"/>
      <c r="C13" s="81"/>
      <c r="D13" s="103"/>
      <c r="E13" s="97"/>
      <c r="F13" s="97" t="s">
        <v>187</v>
      </c>
      <c r="G13" s="304">
        <v>2022</v>
      </c>
      <c r="H13" s="81"/>
      <c r="I13" s="81"/>
      <c r="J13" s="81"/>
      <c r="K13" s="78"/>
      <c r="L13" s="332" t="s">
        <v>244</v>
      </c>
      <c r="M13" s="375" t="s">
        <v>923</v>
      </c>
      <c r="N13" s="375" t="str">
        <f t="shared" si="0"/>
        <v>אבירים</v>
      </c>
      <c r="O13" s="375" t="s">
        <v>924</v>
      </c>
      <c r="P13" s="375">
        <v>501612204</v>
      </c>
      <c r="R13" s="375" t="s">
        <v>408</v>
      </c>
      <c r="U13" s="375" t="s">
        <v>408</v>
      </c>
      <c r="V13" s="375" t="s">
        <v>1447</v>
      </c>
      <c r="W13" s="375" t="s">
        <v>1448</v>
      </c>
      <c r="X13" s="375" t="s">
        <v>1449</v>
      </c>
      <c r="Y13" s="375" t="s">
        <v>408</v>
      </c>
      <c r="Z13" s="375" t="s">
        <v>1450</v>
      </c>
      <c r="AA13" s="375" t="s">
        <v>1451</v>
      </c>
      <c r="AB13" s="375" t="s">
        <v>1452</v>
      </c>
      <c r="AC13" s="375" t="s">
        <v>1453</v>
      </c>
      <c r="AD13" s="375" t="s">
        <v>1454</v>
      </c>
      <c r="AE13" s="375" t="s">
        <v>1455</v>
      </c>
      <c r="AF13" s="375" t="s">
        <v>1456</v>
      </c>
      <c r="AG13" s="375" t="s">
        <v>1457</v>
      </c>
      <c r="AH13" s="375" t="s">
        <v>1458</v>
      </c>
      <c r="AI13" s="375" t="s">
        <v>1459</v>
      </c>
      <c r="AJ13" s="375" t="s">
        <v>1460</v>
      </c>
      <c r="AK13" s="375" t="s">
        <v>1461</v>
      </c>
      <c r="AL13" s="375" t="s">
        <v>1462</v>
      </c>
      <c r="AM13" s="375" t="s">
        <v>1463</v>
      </c>
      <c r="AN13" s="375" t="s">
        <v>1464</v>
      </c>
      <c r="AO13" s="375" t="s">
        <v>1465</v>
      </c>
      <c r="AP13" s="375" t="s">
        <v>1466</v>
      </c>
      <c r="AQ13" s="375" t="s">
        <v>1467</v>
      </c>
      <c r="AR13" s="375" t="s">
        <v>1468</v>
      </c>
      <c r="AS13" s="375" t="s">
        <v>1469</v>
      </c>
      <c r="AT13" s="375" t="s">
        <v>1470</v>
      </c>
      <c r="AU13" s="375" t="s">
        <v>1471</v>
      </c>
      <c r="AV13" s="375"/>
      <c r="AW13" s="375"/>
      <c r="AX13" s="375"/>
      <c r="AY13" s="375"/>
      <c r="AZ13" s="375"/>
      <c r="BA13" s="375"/>
      <c r="BB13" s="375"/>
      <c r="BC13" s="375"/>
      <c r="BD13" s="375"/>
      <c r="BE13" s="375"/>
      <c r="BF13" s="375"/>
      <c r="BG13" s="375"/>
      <c r="BH13" s="375"/>
      <c r="BI13" s="375"/>
      <c r="BJ13" s="375"/>
      <c r="BK13" s="375"/>
      <c r="BL13" s="375"/>
      <c r="BM13" s="375"/>
      <c r="BN13" s="375"/>
      <c r="BO13" s="375"/>
      <c r="BP13" s="375"/>
      <c r="BQ13" s="375"/>
      <c r="BR13" s="375"/>
      <c r="BS13" s="375"/>
      <c r="BT13" s="375"/>
      <c r="BU13" s="375"/>
      <c r="BV13" s="375"/>
      <c r="BW13" s="375"/>
      <c r="BX13" s="375"/>
      <c r="BY13" s="375"/>
      <c r="BZ13" s="375"/>
      <c r="CA13" s="375"/>
    </row>
    <row r="14" spans="1:79">
      <c r="A14" s="81"/>
      <c r="B14" s="81"/>
      <c r="C14" s="81"/>
      <c r="D14" s="81"/>
      <c r="E14" s="81"/>
      <c r="F14" s="330" t="s">
        <v>188</v>
      </c>
      <c r="G14" s="289">
        <f>G13-1</f>
        <v>2021</v>
      </c>
      <c r="H14" s="81"/>
      <c r="I14" s="81"/>
      <c r="J14" s="81"/>
      <c r="K14" s="78"/>
      <c r="M14" s="375" t="s">
        <v>761</v>
      </c>
      <c r="N14" s="375" t="str">
        <f t="shared" si="0"/>
        <v>אבן יצחק (גלעד)</v>
      </c>
      <c r="O14" s="375" t="s">
        <v>762</v>
      </c>
      <c r="P14" s="375">
        <v>501603690</v>
      </c>
      <c r="R14" s="375" t="s">
        <v>433</v>
      </c>
      <c r="U14" s="375" t="s">
        <v>433</v>
      </c>
      <c r="V14" s="375" t="s">
        <v>1472</v>
      </c>
      <c r="W14" s="375" t="s">
        <v>1473</v>
      </c>
      <c r="X14" s="375" t="s">
        <v>1474</v>
      </c>
      <c r="Y14" s="375" t="s">
        <v>1475</v>
      </c>
      <c r="Z14" s="375" t="s">
        <v>1476</v>
      </c>
      <c r="AA14" s="375" t="s">
        <v>1477</v>
      </c>
      <c r="AB14" s="375" t="s">
        <v>1478</v>
      </c>
      <c r="AC14" s="375" t="s">
        <v>1479</v>
      </c>
      <c r="AD14" s="375" t="s">
        <v>1480</v>
      </c>
      <c r="AE14" s="375" t="s">
        <v>1481</v>
      </c>
      <c r="AF14" s="375"/>
      <c r="AG14" s="375"/>
      <c r="AH14" s="375"/>
      <c r="AI14" s="375"/>
      <c r="AJ14" s="375"/>
      <c r="AK14" s="375"/>
      <c r="AL14" s="375"/>
      <c r="AM14" s="375"/>
      <c r="AN14" s="375"/>
      <c r="AO14" s="375"/>
      <c r="AP14" s="375"/>
      <c r="AQ14" s="375"/>
      <c r="AR14" s="375"/>
      <c r="AS14" s="375"/>
      <c r="AT14" s="375"/>
      <c r="AU14" s="375"/>
      <c r="AV14" s="375"/>
      <c r="AW14" s="375"/>
      <c r="AX14" s="375"/>
      <c r="AY14" s="375"/>
      <c r="AZ14" s="375"/>
      <c r="BA14" s="375"/>
      <c r="BB14" s="375"/>
      <c r="BC14" s="375"/>
      <c r="BD14" s="375"/>
      <c r="BE14" s="375"/>
      <c r="BF14" s="375"/>
      <c r="BG14" s="375"/>
      <c r="BH14" s="375"/>
      <c r="BI14" s="375"/>
      <c r="BJ14" s="375"/>
      <c r="BK14" s="375"/>
      <c r="BL14" s="375"/>
      <c r="BM14" s="375"/>
      <c r="BN14" s="375"/>
      <c r="BO14" s="375"/>
      <c r="BP14" s="375"/>
      <c r="BQ14" s="375"/>
      <c r="BR14" s="375"/>
      <c r="BS14" s="375"/>
      <c r="BT14" s="375"/>
      <c r="BU14" s="375"/>
      <c r="BV14" s="375"/>
      <c r="BW14" s="375"/>
      <c r="BX14" s="375"/>
      <c r="BY14" s="375"/>
      <c r="BZ14" s="375"/>
      <c r="CA14" s="375"/>
    </row>
    <row r="15" spans="1:79">
      <c r="A15" s="81"/>
      <c r="B15" s="81"/>
      <c r="C15" s="81"/>
      <c r="D15" s="81"/>
      <c r="E15" s="81"/>
      <c r="F15" s="330" t="s">
        <v>252</v>
      </c>
      <c r="G15" s="449" t="s">
        <v>947</v>
      </c>
      <c r="H15" s="81"/>
      <c r="I15" s="81"/>
      <c r="J15" s="81"/>
      <c r="K15" s="78"/>
      <c r="M15" s="375" t="s">
        <v>925</v>
      </c>
      <c r="N15" s="375" t="str">
        <f t="shared" si="0"/>
        <v>אבן מנחם</v>
      </c>
      <c r="O15" s="375" t="s">
        <v>924</v>
      </c>
      <c r="P15" s="375">
        <v>501610810</v>
      </c>
      <c r="R15" s="375" t="s">
        <v>443</v>
      </c>
      <c r="U15" s="375" t="s">
        <v>443</v>
      </c>
      <c r="V15" s="375" t="s">
        <v>1482</v>
      </c>
      <c r="W15" s="375" t="s">
        <v>1483</v>
      </c>
      <c r="X15" s="375" t="s">
        <v>1484</v>
      </c>
      <c r="Y15" s="375" t="s">
        <v>1485</v>
      </c>
      <c r="Z15" s="375" t="s">
        <v>1486</v>
      </c>
      <c r="AA15" s="375" t="s">
        <v>1487</v>
      </c>
      <c r="AB15" s="375" t="s">
        <v>1488</v>
      </c>
      <c r="AC15" s="375" t="s">
        <v>1489</v>
      </c>
      <c r="AD15" s="375" t="s">
        <v>1490</v>
      </c>
      <c r="AE15" s="375" t="s">
        <v>1491</v>
      </c>
      <c r="AF15" s="375" t="s">
        <v>1492</v>
      </c>
      <c r="AG15" s="375" t="s">
        <v>1493</v>
      </c>
      <c r="AH15" s="375" t="s">
        <v>1494</v>
      </c>
      <c r="AI15" s="375" t="s">
        <v>1495</v>
      </c>
      <c r="AJ15" s="375" t="s">
        <v>1496</v>
      </c>
      <c r="AK15" s="375" t="s">
        <v>1497</v>
      </c>
      <c r="AL15" s="375" t="s">
        <v>1498</v>
      </c>
      <c r="AM15" s="375" t="s">
        <v>1499</v>
      </c>
      <c r="AN15" s="375" t="s">
        <v>1500</v>
      </c>
      <c r="AO15" s="375" t="s">
        <v>1501</v>
      </c>
      <c r="AP15" s="375" t="s">
        <v>1502</v>
      </c>
      <c r="AQ15" s="375" t="s">
        <v>1503</v>
      </c>
      <c r="AR15" s="375" t="s">
        <v>1504</v>
      </c>
      <c r="AS15" s="375" t="s">
        <v>1505</v>
      </c>
      <c r="AT15" s="375" t="s">
        <v>1506</v>
      </c>
      <c r="AU15" s="375" t="s">
        <v>1507</v>
      </c>
      <c r="AV15" s="375" t="s">
        <v>1508</v>
      </c>
      <c r="AW15" s="375" t="s">
        <v>1509</v>
      </c>
      <c r="AX15" s="375" t="s">
        <v>1510</v>
      </c>
      <c r="AY15" s="375" t="s">
        <v>1511</v>
      </c>
      <c r="AZ15" s="375" t="s">
        <v>1512</v>
      </c>
      <c r="BA15" s="375"/>
      <c r="BB15" s="375"/>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c r="BY15" s="375"/>
      <c r="BZ15" s="375"/>
      <c r="CA15" s="375"/>
    </row>
    <row r="16" spans="1:79">
      <c r="A16" s="81"/>
      <c r="B16" s="81"/>
      <c r="C16" s="81"/>
      <c r="D16" s="81"/>
      <c r="E16" s="89"/>
      <c r="F16" s="330" t="s">
        <v>226</v>
      </c>
      <c r="G16" s="384"/>
      <c r="H16" s="81"/>
      <c r="I16" s="81"/>
      <c r="J16" s="81"/>
      <c r="K16" s="78"/>
      <c r="M16" s="375" t="s">
        <v>844</v>
      </c>
      <c r="N16" s="375" t="str">
        <f t="shared" si="0"/>
        <v>אבן ספיר</v>
      </c>
      <c r="O16" s="375" t="s">
        <v>843</v>
      </c>
      <c r="P16" s="375">
        <v>501607832</v>
      </c>
      <c r="R16" s="375" t="s">
        <v>474</v>
      </c>
      <c r="U16" s="375" t="s">
        <v>474</v>
      </c>
      <c r="V16" s="375" t="s">
        <v>1513</v>
      </c>
      <c r="W16" s="375" t="s">
        <v>1514</v>
      </c>
      <c r="X16" s="375" t="s">
        <v>1515</v>
      </c>
      <c r="Y16" s="375" t="s">
        <v>1516</v>
      </c>
      <c r="Z16" s="375" t="s">
        <v>1517</v>
      </c>
      <c r="AA16" s="375" t="s">
        <v>1518</v>
      </c>
      <c r="AB16" s="375" t="s">
        <v>1519</v>
      </c>
      <c r="AC16" s="375" t="s">
        <v>1520</v>
      </c>
      <c r="AD16" s="375" t="s">
        <v>1521</v>
      </c>
      <c r="AE16" s="375" t="s">
        <v>1522</v>
      </c>
      <c r="AF16" s="375" t="s">
        <v>1523</v>
      </c>
      <c r="AG16" s="375" t="s">
        <v>1524</v>
      </c>
      <c r="AH16" s="375" t="s">
        <v>1525</v>
      </c>
      <c r="AI16" s="375" t="s">
        <v>1526</v>
      </c>
      <c r="AJ16" s="375" t="s">
        <v>1527</v>
      </c>
      <c r="AK16" s="375" t="s">
        <v>1528</v>
      </c>
      <c r="AL16" s="375" t="s">
        <v>1529</v>
      </c>
      <c r="AM16" s="375" t="s">
        <v>1530</v>
      </c>
      <c r="AN16" s="375" t="s">
        <v>1531</v>
      </c>
      <c r="AO16" s="375" t="s">
        <v>1532</v>
      </c>
      <c r="AP16" s="375" t="s">
        <v>1533</v>
      </c>
      <c r="AQ16" s="375" t="s">
        <v>1534</v>
      </c>
      <c r="AR16" s="375" t="s">
        <v>1535</v>
      </c>
      <c r="AS16" s="375" t="s">
        <v>1536</v>
      </c>
      <c r="AT16" s="375" t="s">
        <v>1537</v>
      </c>
      <c r="AU16" s="375" t="s">
        <v>1538</v>
      </c>
      <c r="AV16" s="375" t="s">
        <v>1539</v>
      </c>
      <c r="AW16" s="375" t="s">
        <v>1540</v>
      </c>
      <c r="AX16" s="375" t="s">
        <v>1541</v>
      </c>
      <c r="AY16" s="375" t="s">
        <v>1542</v>
      </c>
      <c r="AZ16" s="375" t="s">
        <v>1543</v>
      </c>
      <c r="BA16" s="375" t="s">
        <v>1544</v>
      </c>
      <c r="BB16" s="375"/>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c r="BY16" s="375"/>
      <c r="BZ16" s="375"/>
      <c r="CA16" s="375"/>
    </row>
    <row r="17" spans="1:79">
      <c r="A17" s="81"/>
      <c r="B17" s="81"/>
      <c r="C17" s="81"/>
      <c r="D17" s="81"/>
      <c r="E17" s="89"/>
      <c r="F17" s="331" t="s">
        <v>243</v>
      </c>
      <c r="G17" s="305" t="s">
        <v>37</v>
      </c>
      <c r="H17" s="81"/>
      <c r="I17" s="81"/>
      <c r="J17" s="81"/>
      <c r="K17" s="78"/>
      <c r="M17" s="375" t="s">
        <v>1262</v>
      </c>
      <c r="N17" s="375" t="str">
        <f t="shared" si="0"/>
        <v>אבן שמואל</v>
      </c>
      <c r="O17" s="375" t="s">
        <v>1263</v>
      </c>
      <c r="P17" s="375">
        <v>501604003</v>
      </c>
      <c r="R17" s="375" t="s">
        <v>496</v>
      </c>
      <c r="U17" s="375" t="s">
        <v>507</v>
      </c>
      <c r="V17" s="375" t="s">
        <v>1545</v>
      </c>
      <c r="W17" s="375" t="s">
        <v>1546</v>
      </c>
      <c r="X17" s="375" t="s">
        <v>1547</v>
      </c>
      <c r="Y17" s="375" t="s">
        <v>1548</v>
      </c>
      <c r="Z17" s="375" t="s">
        <v>1549</v>
      </c>
      <c r="AA17" s="375" t="s">
        <v>1550</v>
      </c>
      <c r="AB17" s="375" t="s">
        <v>1551</v>
      </c>
      <c r="AC17" s="375" t="s">
        <v>1552</v>
      </c>
      <c r="AD17" s="375" t="s">
        <v>1553</v>
      </c>
      <c r="AE17" s="375" t="s">
        <v>1554</v>
      </c>
      <c r="AF17" s="375" t="s">
        <v>1555</v>
      </c>
      <c r="AG17" s="375" t="s">
        <v>1556</v>
      </c>
      <c r="AH17" s="375" t="s">
        <v>1557</v>
      </c>
      <c r="AI17" s="375" t="s">
        <v>1558</v>
      </c>
      <c r="AJ17" s="375" t="s">
        <v>1559</v>
      </c>
      <c r="AK17" s="375" t="s">
        <v>1560</v>
      </c>
      <c r="AL17" s="375" t="s">
        <v>1561</v>
      </c>
      <c r="AM17" s="375" t="s">
        <v>1562</v>
      </c>
      <c r="AN17" s="375" t="s">
        <v>1563</v>
      </c>
      <c r="AO17" s="375" t="s">
        <v>1564</v>
      </c>
      <c r="AP17" s="375" t="s">
        <v>1565</v>
      </c>
      <c r="AQ17" s="375" t="s">
        <v>1566</v>
      </c>
      <c r="AR17" s="375" t="s">
        <v>1567</v>
      </c>
      <c r="AS17" s="375" t="s">
        <v>1568</v>
      </c>
      <c r="AT17" s="375" t="s">
        <v>1569</v>
      </c>
      <c r="AU17" s="375" t="s">
        <v>1570</v>
      </c>
      <c r="AV17" s="375" t="s">
        <v>1571</v>
      </c>
      <c r="AW17" s="375" t="s">
        <v>1572</v>
      </c>
      <c r="AX17" s="375" t="s">
        <v>1573</v>
      </c>
      <c r="AY17" s="375" t="s">
        <v>1574</v>
      </c>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row>
    <row r="18" spans="1:79" ht="15.75">
      <c r="A18" s="289"/>
      <c r="B18" s="289"/>
      <c r="C18" s="289"/>
      <c r="D18" s="290"/>
      <c r="E18" s="290"/>
      <c r="F18" s="291"/>
      <c r="G18" s="292" t="s">
        <v>53</v>
      </c>
      <c r="H18" s="289"/>
      <c r="I18" s="289"/>
      <c r="J18" s="289"/>
      <c r="K18" s="78"/>
      <c r="M18" s="375" t="s">
        <v>1221</v>
      </c>
      <c r="N18" s="375" t="str">
        <f t="shared" si="0"/>
        <v>אבני-חפץ</v>
      </c>
      <c r="O18" s="375" t="s">
        <v>1222</v>
      </c>
      <c r="P18" s="375">
        <v>501637938</v>
      </c>
      <c r="R18" s="375" t="s">
        <v>507</v>
      </c>
      <c r="U18" s="375" t="s">
        <v>537</v>
      </c>
      <c r="V18" s="375" t="s">
        <v>1575</v>
      </c>
      <c r="W18" s="375" t="s">
        <v>1576</v>
      </c>
      <c r="X18" s="375" t="s">
        <v>1577</v>
      </c>
      <c r="Y18" s="375" t="s">
        <v>1578</v>
      </c>
      <c r="Z18" s="375" t="s">
        <v>1579</v>
      </c>
      <c r="AA18" s="375" t="s">
        <v>1580</v>
      </c>
      <c r="AB18" s="375" t="s">
        <v>1581</v>
      </c>
      <c r="AC18" s="375" t="s">
        <v>1582</v>
      </c>
      <c r="AD18" s="375" t="s">
        <v>1583</v>
      </c>
      <c r="AE18" s="375" t="s">
        <v>1584</v>
      </c>
      <c r="AF18" s="375" t="s">
        <v>1585</v>
      </c>
      <c r="AG18" s="375" t="s">
        <v>1586</v>
      </c>
      <c r="AH18" s="375" t="s">
        <v>1587</v>
      </c>
      <c r="AI18" s="375" t="s">
        <v>1588</v>
      </c>
      <c r="AJ18" s="375" t="s">
        <v>1589</v>
      </c>
      <c r="AK18" s="375" t="s">
        <v>1590</v>
      </c>
      <c r="AL18" s="375" t="s">
        <v>1591</v>
      </c>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c r="BY18" s="375"/>
      <c r="BZ18" s="375"/>
      <c r="CA18" s="375"/>
    </row>
    <row r="19" spans="1:79" ht="15.75">
      <c r="A19" s="289"/>
      <c r="B19" s="289"/>
      <c r="C19" s="289"/>
      <c r="D19" s="293"/>
      <c r="E19" s="293"/>
      <c r="F19" s="293"/>
      <c r="G19" s="289"/>
      <c r="H19" s="289"/>
      <c r="I19" s="289"/>
      <c r="J19" s="289"/>
      <c r="K19" s="78"/>
      <c r="M19" s="375" t="s">
        <v>361</v>
      </c>
      <c r="N19" s="375" t="str">
        <f t="shared" si="0"/>
        <v>אבני איתן</v>
      </c>
      <c r="O19" s="375" t="s">
        <v>362</v>
      </c>
      <c r="P19" s="375">
        <v>501640114</v>
      </c>
      <c r="R19" s="375" t="s">
        <v>537</v>
      </c>
      <c r="U19" s="376" t="s">
        <v>554</v>
      </c>
      <c r="V19" s="375" t="s">
        <v>1592</v>
      </c>
      <c r="W19" s="375" t="s">
        <v>1593</v>
      </c>
      <c r="X19" s="375" t="s">
        <v>1594</v>
      </c>
      <c r="Y19" s="375" t="s">
        <v>1595</v>
      </c>
      <c r="Z19" s="375" t="s">
        <v>1596</v>
      </c>
      <c r="AA19" s="375" t="s">
        <v>1597</v>
      </c>
      <c r="AB19" s="375" t="s">
        <v>1598</v>
      </c>
      <c r="AC19" s="375" t="s">
        <v>1599</v>
      </c>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row>
    <row r="20" spans="1:79">
      <c r="A20" s="289"/>
      <c r="B20" s="289"/>
      <c r="C20" s="289"/>
      <c r="D20" s="291"/>
      <c r="E20" s="291"/>
      <c r="F20" s="289"/>
      <c r="G20" s="289" t="s">
        <v>2330</v>
      </c>
      <c r="H20" s="289"/>
      <c r="I20" s="289"/>
      <c r="J20" s="289"/>
      <c r="K20" s="78"/>
      <c r="M20" s="375" t="s">
        <v>271</v>
      </c>
      <c r="N20" s="375" t="str">
        <f t="shared" si="0"/>
        <v>אבשלום</v>
      </c>
      <c r="O20" s="375" t="s">
        <v>272</v>
      </c>
      <c r="P20" s="375">
        <v>501613111</v>
      </c>
      <c r="R20" s="375" t="s">
        <v>562</v>
      </c>
      <c r="U20" s="375" t="s">
        <v>562</v>
      </c>
      <c r="V20" s="375" t="s">
        <v>1600</v>
      </c>
      <c r="W20" s="375" t="s">
        <v>1601</v>
      </c>
      <c r="X20" s="375" t="s">
        <v>1602</v>
      </c>
      <c r="Y20" s="375" t="s">
        <v>1603</v>
      </c>
      <c r="Z20" s="375" t="s">
        <v>1604</v>
      </c>
      <c r="AA20" s="375" t="s">
        <v>1605</v>
      </c>
      <c r="AB20" s="375" t="s">
        <v>1606</v>
      </c>
      <c r="AC20" s="375" t="s">
        <v>1607</v>
      </c>
      <c r="AD20" s="375" t="s">
        <v>1608</v>
      </c>
      <c r="AE20" s="375" t="s">
        <v>1609</v>
      </c>
      <c r="AF20" s="375" t="s">
        <v>1610</v>
      </c>
      <c r="AG20" s="375" t="s">
        <v>1611</v>
      </c>
      <c r="AH20" s="375" t="s">
        <v>1612</v>
      </c>
      <c r="AI20" s="375" t="s">
        <v>1613</v>
      </c>
      <c r="AJ20" s="375" t="s">
        <v>1614</v>
      </c>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row>
    <row r="21" spans="1:79">
      <c r="A21" s="289"/>
      <c r="B21" s="289"/>
      <c r="C21" s="289"/>
      <c r="D21" s="291"/>
      <c r="E21" s="291"/>
      <c r="F21" s="289"/>
      <c r="G21" s="289"/>
      <c r="H21" s="289"/>
      <c r="I21" s="289"/>
      <c r="J21" s="289"/>
      <c r="K21" s="78"/>
      <c r="M21" s="375" t="s">
        <v>561</v>
      </c>
      <c r="N21" s="375" t="str">
        <f t="shared" si="0"/>
        <v>אדורה</v>
      </c>
      <c r="O21" s="375" t="s">
        <v>562</v>
      </c>
      <c r="P21" s="375">
        <v>501637599</v>
      </c>
      <c r="R21" s="375" t="s">
        <v>577</v>
      </c>
      <c r="U21" s="375" t="s">
        <v>577</v>
      </c>
      <c r="V21" s="375" t="s">
        <v>1615</v>
      </c>
      <c r="W21" s="375" t="s">
        <v>1616</v>
      </c>
      <c r="X21" s="375" t="s">
        <v>1617</v>
      </c>
      <c r="Y21" s="375" t="s">
        <v>1618</v>
      </c>
      <c r="Z21" s="375" t="s">
        <v>1619</v>
      </c>
      <c r="AA21" s="375" t="s">
        <v>1620</v>
      </c>
      <c r="AB21" s="375" t="s">
        <v>1621</v>
      </c>
      <c r="AC21" s="375" t="s">
        <v>1622</v>
      </c>
      <c r="AD21" s="375" t="s">
        <v>1623</v>
      </c>
      <c r="AE21" s="375" t="s">
        <v>1624</v>
      </c>
      <c r="AF21" s="375" t="s">
        <v>1625</v>
      </c>
      <c r="AG21" s="375" t="s">
        <v>1626</v>
      </c>
      <c r="AH21" s="375" t="s">
        <v>1627</v>
      </c>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c r="BY21" s="375"/>
      <c r="BZ21" s="375"/>
      <c r="CA21" s="375"/>
    </row>
    <row r="22" spans="1:79">
      <c r="A22" s="289"/>
      <c r="B22" s="289"/>
      <c r="C22" s="294"/>
      <c r="D22" s="294"/>
      <c r="E22" s="294"/>
      <c r="F22" s="289"/>
      <c r="G22" s="388" t="s">
        <v>2331</v>
      </c>
      <c r="H22" s="289"/>
      <c r="I22" s="289"/>
      <c r="J22" s="289"/>
      <c r="K22" s="78"/>
      <c r="M22" s="375" t="s">
        <v>475</v>
      </c>
      <c r="N22" s="375" t="str">
        <f t="shared" si="0"/>
        <v>אדירים</v>
      </c>
      <c r="O22" s="375" t="s">
        <v>474</v>
      </c>
      <c r="P22" s="375">
        <v>501601132</v>
      </c>
      <c r="R22" s="375" t="s">
        <v>590</v>
      </c>
      <c r="U22" s="375" t="s">
        <v>590</v>
      </c>
      <c r="V22" s="375" t="s">
        <v>1628</v>
      </c>
      <c r="W22" s="375" t="s">
        <v>1629</v>
      </c>
      <c r="X22" s="375" t="s">
        <v>1630</v>
      </c>
      <c r="Y22" s="375" t="s">
        <v>1631</v>
      </c>
      <c r="Z22" s="375" t="s">
        <v>1632</v>
      </c>
      <c r="AA22" s="375" t="s">
        <v>1633</v>
      </c>
      <c r="AB22" s="375" t="s">
        <v>1634</v>
      </c>
      <c r="AC22" s="375" t="s">
        <v>1635</v>
      </c>
      <c r="AD22" s="375" t="s">
        <v>1636</v>
      </c>
      <c r="AE22" s="375" t="s">
        <v>1637</v>
      </c>
      <c r="AF22" s="375" t="s">
        <v>1638</v>
      </c>
      <c r="AG22" s="375" t="s">
        <v>1639</v>
      </c>
      <c r="AH22" s="375" t="s">
        <v>1640</v>
      </c>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row>
    <row r="23" spans="1:79" ht="15.75">
      <c r="A23" s="289"/>
      <c r="B23" s="289"/>
      <c r="C23" s="295"/>
      <c r="D23" s="295"/>
      <c r="E23" s="295"/>
      <c r="F23" s="295"/>
      <c r="G23" s="389" t="s">
        <v>224</v>
      </c>
      <c r="H23" s="289"/>
      <c r="I23" s="289"/>
      <c r="J23" s="289"/>
      <c r="K23" s="78"/>
      <c r="M23" s="375" t="s">
        <v>363</v>
      </c>
      <c r="N23" s="375" t="str">
        <f t="shared" si="0"/>
        <v>אדם(אודם)</v>
      </c>
      <c r="O23" s="375" t="s">
        <v>362</v>
      </c>
      <c r="P23" s="375">
        <v>501640106</v>
      </c>
      <c r="R23" s="375" t="s">
        <v>603</v>
      </c>
      <c r="U23" s="375" t="s">
        <v>603</v>
      </c>
      <c r="V23" s="375" t="s">
        <v>1641</v>
      </c>
      <c r="W23" s="375" t="s">
        <v>1642</v>
      </c>
      <c r="X23" s="375" t="s">
        <v>1643</v>
      </c>
      <c r="Y23" s="375" t="s">
        <v>1644</v>
      </c>
      <c r="Z23" s="375" t="s">
        <v>1645</v>
      </c>
      <c r="AA23" s="375" t="s">
        <v>1646</v>
      </c>
      <c r="AB23" s="375" t="s">
        <v>1647</v>
      </c>
      <c r="AC23" s="375" t="s">
        <v>1648</v>
      </c>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c r="BY23" s="375"/>
      <c r="BZ23" s="375"/>
      <c r="CA23" s="375"/>
    </row>
    <row r="24" spans="1:79">
      <c r="A24" s="289"/>
      <c r="B24" s="289"/>
      <c r="C24" s="289"/>
      <c r="D24" s="289"/>
      <c r="E24" s="289"/>
      <c r="F24" s="289"/>
      <c r="G24" s="289"/>
      <c r="H24" s="289"/>
      <c r="I24" s="289"/>
      <c r="J24" s="289"/>
      <c r="K24" s="78"/>
      <c r="M24" s="375" t="s">
        <v>781</v>
      </c>
      <c r="N24" s="375" t="str">
        <f t="shared" si="0"/>
        <v>אדמית</v>
      </c>
      <c r="O24" s="375" t="s">
        <v>782</v>
      </c>
      <c r="P24" s="375">
        <v>501610687</v>
      </c>
      <c r="R24" s="375" t="s">
        <v>611</v>
      </c>
      <c r="U24" s="375" t="s">
        <v>611</v>
      </c>
      <c r="V24" s="375" t="s">
        <v>1649</v>
      </c>
      <c r="W24" s="375" t="s">
        <v>1650</v>
      </c>
      <c r="X24" s="375" t="s">
        <v>1651</v>
      </c>
      <c r="Y24" s="375" t="s">
        <v>1652</v>
      </c>
      <c r="Z24" s="375" t="s">
        <v>1653</v>
      </c>
      <c r="AA24" s="375" t="s">
        <v>1654</v>
      </c>
      <c r="AB24" s="375" t="s">
        <v>1655</v>
      </c>
      <c r="AC24" s="375" t="s">
        <v>1656</v>
      </c>
      <c r="AD24" s="375" t="s">
        <v>1657</v>
      </c>
      <c r="AE24" s="375" t="s">
        <v>1658</v>
      </c>
      <c r="AF24" s="375" t="s">
        <v>1659</v>
      </c>
      <c r="AG24" s="375" t="s">
        <v>1660</v>
      </c>
      <c r="AH24" s="375" t="s">
        <v>1661</v>
      </c>
      <c r="AI24" s="375" t="s">
        <v>1662</v>
      </c>
      <c r="AJ24" s="375" t="s">
        <v>1663</v>
      </c>
      <c r="AK24" s="375" t="s">
        <v>1664</v>
      </c>
      <c r="AL24" s="375" t="s">
        <v>633</v>
      </c>
      <c r="AM24" s="375" t="s">
        <v>1665</v>
      </c>
      <c r="AN24" s="375" t="s">
        <v>1666</v>
      </c>
      <c r="AO24" s="375" t="s">
        <v>1667</v>
      </c>
      <c r="AP24" s="375" t="s">
        <v>1668</v>
      </c>
      <c r="AQ24" s="375" t="s">
        <v>1669</v>
      </c>
      <c r="AR24" s="375" t="s">
        <v>1670</v>
      </c>
      <c r="AS24" s="375" t="s">
        <v>1671</v>
      </c>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c r="BY24" s="375"/>
      <c r="BZ24" s="375"/>
      <c r="CA24" s="375"/>
    </row>
    <row r="25" spans="1:79">
      <c r="A25" s="289"/>
      <c r="B25" s="289"/>
      <c r="C25" s="289"/>
      <c r="D25" s="289"/>
      <c r="E25" s="289"/>
      <c r="F25" s="289"/>
      <c r="G25" s="289"/>
      <c r="H25" s="289"/>
      <c r="I25" s="289"/>
      <c r="J25" s="289"/>
      <c r="K25" s="78"/>
      <c r="M25" s="375" t="s">
        <v>845</v>
      </c>
      <c r="N25" s="375" t="str">
        <f t="shared" si="0"/>
        <v>אדרת</v>
      </c>
      <c r="O25" s="375" t="s">
        <v>843</v>
      </c>
      <c r="P25" s="375">
        <v>501611230</v>
      </c>
      <c r="R25" s="375" t="s">
        <v>635</v>
      </c>
      <c r="U25" s="375" t="s">
        <v>635</v>
      </c>
      <c r="V25" s="375" t="s">
        <v>1672</v>
      </c>
      <c r="W25" s="375" t="s">
        <v>1673</v>
      </c>
      <c r="X25" s="375" t="s">
        <v>1674</v>
      </c>
      <c r="Y25" s="375" t="s">
        <v>1675</v>
      </c>
      <c r="Z25" s="375" t="s">
        <v>1676</v>
      </c>
      <c r="AA25" s="375" t="s">
        <v>1677</v>
      </c>
      <c r="AB25" s="375" t="s">
        <v>1678</v>
      </c>
      <c r="AC25" s="375" t="s">
        <v>1679</v>
      </c>
      <c r="AD25" s="375" t="s">
        <v>1680</v>
      </c>
      <c r="AE25" s="375" t="s">
        <v>1681</v>
      </c>
      <c r="AF25" s="375" t="s">
        <v>1682</v>
      </c>
      <c r="AG25" s="375" t="s">
        <v>1683</v>
      </c>
      <c r="AH25" s="375" t="s">
        <v>1684</v>
      </c>
      <c r="AI25" s="375" t="s">
        <v>1685</v>
      </c>
      <c r="AJ25" s="375" t="s">
        <v>1686</v>
      </c>
      <c r="AK25" s="375" t="s">
        <v>1687</v>
      </c>
      <c r="AL25" s="375" t="s">
        <v>1688</v>
      </c>
      <c r="AM25" s="375" t="s">
        <v>1689</v>
      </c>
      <c r="AN25" s="375" t="s">
        <v>1690</v>
      </c>
      <c r="AO25" s="375" t="s">
        <v>1691</v>
      </c>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row>
    <row r="26" spans="1:79">
      <c r="A26" s="289"/>
      <c r="B26" s="289"/>
      <c r="C26" s="394" t="s">
        <v>2325</v>
      </c>
      <c r="D26" s="394"/>
      <c r="E26" s="394"/>
      <c r="F26" s="394"/>
      <c r="G26" s="394"/>
      <c r="H26" s="394"/>
      <c r="I26" s="394"/>
      <c r="J26" s="395"/>
      <c r="K26" s="78"/>
      <c r="M26" s="375" t="s">
        <v>680</v>
      </c>
      <c r="N26" s="375" t="str">
        <f t="shared" si="0"/>
        <v>אודים</v>
      </c>
      <c r="O26" s="375" t="s">
        <v>681</v>
      </c>
      <c r="P26" s="375">
        <v>501604466</v>
      </c>
      <c r="R26" s="375" t="s">
        <v>655</v>
      </c>
      <c r="U26" s="375" t="s">
        <v>655</v>
      </c>
      <c r="V26" s="375" t="s">
        <v>1692</v>
      </c>
      <c r="W26" s="375" t="s">
        <v>1693</v>
      </c>
      <c r="X26" s="375" t="s">
        <v>1694</v>
      </c>
      <c r="Y26" s="375" t="s">
        <v>1695</v>
      </c>
      <c r="Z26" s="375" t="s">
        <v>1696</v>
      </c>
      <c r="AA26" s="375" t="s">
        <v>1697</v>
      </c>
      <c r="AB26" s="375" t="s">
        <v>1698</v>
      </c>
      <c r="AC26" s="375" t="s">
        <v>1699</v>
      </c>
      <c r="AD26" s="375" t="s">
        <v>1700</v>
      </c>
      <c r="AE26" s="375" t="s">
        <v>1701</v>
      </c>
      <c r="AF26" s="375" t="s">
        <v>1702</v>
      </c>
      <c r="AG26" s="375" t="s">
        <v>1703</v>
      </c>
      <c r="AH26" s="375" t="s">
        <v>1704</v>
      </c>
      <c r="AI26" s="375" t="s">
        <v>1705</v>
      </c>
      <c r="AJ26" s="375" t="s">
        <v>1706</v>
      </c>
      <c r="AK26" s="375" t="s">
        <v>1707</v>
      </c>
      <c r="AL26" s="375" t="s">
        <v>1708</v>
      </c>
      <c r="AM26" s="375" t="s">
        <v>1709</v>
      </c>
      <c r="AN26" s="375" t="s">
        <v>1710</v>
      </c>
      <c r="AO26" s="375" t="s">
        <v>1287</v>
      </c>
      <c r="AP26" s="375" t="s">
        <v>1711</v>
      </c>
      <c r="AQ26" s="375" t="s">
        <v>1712</v>
      </c>
      <c r="AR26" s="375" t="s">
        <v>1713</v>
      </c>
      <c r="AS26" s="375" t="s">
        <v>1714</v>
      </c>
      <c r="AT26" s="375" t="s">
        <v>1288</v>
      </c>
      <c r="AU26" s="375" t="s">
        <v>1715</v>
      </c>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row>
    <row r="27" spans="1:79">
      <c r="A27" s="289"/>
      <c r="B27" s="289"/>
      <c r="C27" s="393" t="s">
        <v>228</v>
      </c>
      <c r="D27" s="393"/>
      <c r="E27" s="393"/>
      <c r="F27" s="393"/>
      <c r="G27" s="296" t="s">
        <v>227</v>
      </c>
      <c r="H27" s="297"/>
      <c r="I27" s="289"/>
      <c r="J27" s="289"/>
      <c r="K27" s="78"/>
      <c r="M27" s="375" t="s">
        <v>273</v>
      </c>
      <c r="N27" s="375" t="str">
        <f t="shared" si="0"/>
        <v>אוהד</v>
      </c>
      <c r="O27" s="375" t="s">
        <v>272</v>
      </c>
      <c r="P27" s="375">
        <v>501610463</v>
      </c>
      <c r="R27" s="375" t="s">
        <v>681</v>
      </c>
      <c r="U27" s="375" t="s">
        <v>681</v>
      </c>
      <c r="V27" s="375" t="s">
        <v>1716</v>
      </c>
      <c r="W27" s="375" t="s">
        <v>1717</v>
      </c>
      <c r="X27" s="375" t="s">
        <v>1718</v>
      </c>
      <c r="Y27" s="375" t="s">
        <v>1719</v>
      </c>
      <c r="Z27" s="375" t="s">
        <v>1720</v>
      </c>
      <c r="AA27" s="375" t="s">
        <v>1721</v>
      </c>
      <c r="AB27" s="375" t="s">
        <v>1722</v>
      </c>
      <c r="AC27" s="375" t="s">
        <v>1723</v>
      </c>
      <c r="AD27" s="375" t="s">
        <v>1724</v>
      </c>
      <c r="AE27" s="375" t="s">
        <v>1725</v>
      </c>
      <c r="AF27" s="375" t="s">
        <v>1726</v>
      </c>
      <c r="AG27" s="375" t="s">
        <v>1727</v>
      </c>
      <c r="AH27" s="375" t="s">
        <v>1728</v>
      </c>
      <c r="AI27" s="375" t="s">
        <v>1729</v>
      </c>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row>
    <row r="28" spans="1:79">
      <c r="A28" s="289"/>
      <c r="B28" s="289"/>
      <c r="C28" s="289"/>
      <c r="D28" s="289"/>
      <c r="E28" s="289"/>
      <c r="F28" s="289"/>
      <c r="G28" s="289"/>
      <c r="H28" s="289"/>
      <c r="I28" s="289"/>
      <c r="J28" s="289"/>
      <c r="K28" s="78"/>
      <c r="M28" s="375" t="s">
        <v>900</v>
      </c>
      <c r="N28" s="375" t="str">
        <f t="shared" si="0"/>
        <v>אום אל קוטוף</v>
      </c>
      <c r="O28" s="375" t="s">
        <v>901</v>
      </c>
      <c r="P28" s="375">
        <v>501620249</v>
      </c>
      <c r="R28" s="375" t="s">
        <v>695</v>
      </c>
      <c r="U28" s="375" t="s">
        <v>695</v>
      </c>
      <c r="V28" s="375" t="s">
        <v>1730</v>
      </c>
      <c r="W28" s="375" t="s">
        <v>1731</v>
      </c>
      <c r="X28" s="375" t="s">
        <v>1732</v>
      </c>
      <c r="Y28" s="375" t="s">
        <v>1733</v>
      </c>
      <c r="Z28" s="375" t="s">
        <v>1734</v>
      </c>
      <c r="AA28" s="375" t="s">
        <v>1735</v>
      </c>
      <c r="AB28" s="375" t="s">
        <v>1736</v>
      </c>
      <c r="AC28" s="375" t="s">
        <v>1737</v>
      </c>
      <c r="AD28" s="375" t="s">
        <v>1738</v>
      </c>
      <c r="AE28" s="375" t="s">
        <v>1739</v>
      </c>
      <c r="AF28" s="375" t="s">
        <v>1740</v>
      </c>
      <c r="AG28" s="375" t="s">
        <v>1741</v>
      </c>
      <c r="AH28" s="375" t="s">
        <v>1742</v>
      </c>
      <c r="AI28" s="375" t="s">
        <v>1743</v>
      </c>
      <c r="AJ28" s="375" t="s">
        <v>1744</v>
      </c>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c r="BM28" s="375"/>
      <c r="BN28" s="375"/>
      <c r="BO28" s="375"/>
      <c r="BP28" s="375"/>
      <c r="BQ28" s="375"/>
      <c r="BR28" s="375"/>
      <c r="BS28" s="375"/>
      <c r="BT28" s="375"/>
      <c r="BU28" s="375"/>
      <c r="BV28" s="375"/>
      <c r="BW28" s="375"/>
      <c r="BX28" s="375"/>
      <c r="BY28" s="375"/>
      <c r="BZ28" s="375"/>
      <c r="CA28" s="375"/>
    </row>
    <row r="29" spans="1:79">
      <c r="A29" s="289"/>
      <c r="B29" s="289"/>
      <c r="C29" s="289"/>
      <c r="D29" s="289"/>
      <c r="E29" s="289"/>
      <c r="F29" s="289"/>
      <c r="G29" s="289"/>
      <c r="H29" s="289"/>
      <c r="I29" s="289"/>
      <c r="J29" s="289"/>
      <c r="K29" s="78"/>
      <c r="M29" s="375" t="s">
        <v>259</v>
      </c>
      <c r="N29" s="375" t="str">
        <f t="shared" si="0"/>
        <v>אום בטין</v>
      </c>
      <c r="O29" s="375" t="s">
        <v>260</v>
      </c>
      <c r="P29" s="375">
        <v>501613582</v>
      </c>
      <c r="R29" s="375" t="s">
        <v>710</v>
      </c>
      <c r="U29" s="375" t="s">
        <v>710</v>
      </c>
      <c r="V29" s="375" t="s">
        <v>1745</v>
      </c>
      <c r="W29" s="375" t="s">
        <v>1746</v>
      </c>
      <c r="X29" s="375" t="s">
        <v>1747</v>
      </c>
      <c r="Y29" s="375" t="s">
        <v>1748</v>
      </c>
      <c r="Z29" s="375" t="s">
        <v>1749</v>
      </c>
      <c r="AA29" s="375" t="s">
        <v>1750</v>
      </c>
      <c r="AB29" s="375" t="s">
        <v>1751</v>
      </c>
      <c r="AC29" s="375" t="s">
        <v>1752</v>
      </c>
      <c r="AD29" s="375" t="s">
        <v>1753</v>
      </c>
      <c r="AE29" s="375" t="s">
        <v>1754</v>
      </c>
      <c r="AF29" s="375" t="s">
        <v>1755</v>
      </c>
      <c r="AG29" s="375" t="s">
        <v>1756</v>
      </c>
      <c r="AH29" s="375" t="s">
        <v>1757</v>
      </c>
      <c r="AI29" s="375" t="s">
        <v>1758</v>
      </c>
      <c r="AJ29" s="375" t="s">
        <v>1759</v>
      </c>
      <c r="AK29" s="375" t="s">
        <v>1760</v>
      </c>
      <c r="AL29" s="375" t="s">
        <v>1761</v>
      </c>
      <c r="AM29" s="375" t="s">
        <v>1762</v>
      </c>
      <c r="AN29" s="375" t="s">
        <v>1763</v>
      </c>
      <c r="AO29" s="375"/>
      <c r="AP29" s="375"/>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c r="BM29" s="375"/>
      <c r="BN29" s="375"/>
      <c r="BO29" s="375"/>
      <c r="BP29" s="375"/>
      <c r="BQ29" s="375"/>
      <c r="BR29" s="375"/>
      <c r="BS29" s="375"/>
      <c r="BT29" s="375"/>
      <c r="BU29" s="375"/>
      <c r="BV29" s="375"/>
      <c r="BW29" s="375"/>
      <c r="BX29" s="375"/>
      <c r="BY29" s="375"/>
      <c r="BZ29" s="375"/>
      <c r="CA29" s="375"/>
    </row>
    <row r="30" spans="1:79" ht="15">
      <c r="A30" s="289"/>
      <c r="B30" s="289"/>
      <c r="C30" s="289"/>
      <c r="D30" s="289"/>
      <c r="E30" s="289"/>
      <c r="F30" s="289"/>
      <c r="G30" s="289"/>
      <c r="H30" s="289"/>
      <c r="I30" s="289"/>
      <c r="J30" s="289"/>
      <c r="K30" s="78"/>
      <c r="M30" s="375" t="s">
        <v>476</v>
      </c>
      <c r="N30" s="375" t="str">
        <f t="shared" si="0"/>
        <v>אומן</v>
      </c>
      <c r="O30" s="375" t="s">
        <v>474</v>
      </c>
      <c r="P30" s="375">
        <v>501611081</v>
      </c>
      <c r="R30" s="375" t="s">
        <v>729</v>
      </c>
      <c r="U30" s="376" t="s">
        <v>729</v>
      </c>
      <c r="V30" s="375" t="s">
        <v>1764</v>
      </c>
      <c r="W30" s="375" t="s">
        <v>1765</v>
      </c>
      <c r="X30" s="375" t="s">
        <v>1766</v>
      </c>
      <c r="Y30" s="375" t="s">
        <v>1767</v>
      </c>
      <c r="Z30" s="375" t="s">
        <v>1768</v>
      </c>
      <c r="AA30" s="375" t="s">
        <v>1769</v>
      </c>
      <c r="AB30" s="375" t="s">
        <v>1770</v>
      </c>
      <c r="AC30" s="375" t="s">
        <v>1771</v>
      </c>
      <c r="AD30" s="375" t="s">
        <v>1772</v>
      </c>
      <c r="AE30" s="375" t="s">
        <v>1773</v>
      </c>
      <c r="AF30" s="375" t="s">
        <v>1774</v>
      </c>
      <c r="AG30" s="375" t="s">
        <v>1775</v>
      </c>
      <c r="AH30" s="375" t="s">
        <v>1776</v>
      </c>
      <c r="AI30" s="375" t="s">
        <v>1777</v>
      </c>
      <c r="AJ30" s="375" t="s">
        <v>1778</v>
      </c>
      <c r="AK30" s="375" t="s">
        <v>1779</v>
      </c>
      <c r="AL30" s="375" t="s">
        <v>1780</v>
      </c>
      <c r="AM30" s="375" t="s">
        <v>1781</v>
      </c>
      <c r="AN30" s="375" t="s">
        <v>1782</v>
      </c>
      <c r="AO30" s="375"/>
      <c r="AP30" s="375"/>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c r="BM30" s="375"/>
      <c r="BN30" s="375"/>
      <c r="BO30" s="375"/>
      <c r="BP30" s="375"/>
      <c r="BQ30" s="375"/>
      <c r="BR30" s="375"/>
      <c r="BS30" s="375"/>
      <c r="BT30" s="375"/>
      <c r="BU30" s="375"/>
      <c r="BV30" s="375"/>
      <c r="BW30" s="375"/>
      <c r="BX30" s="375"/>
      <c r="BY30" s="375"/>
      <c r="BZ30" s="375"/>
      <c r="CA30" s="375"/>
    </row>
    <row r="31" spans="1:79">
      <c r="A31" s="289"/>
      <c r="B31" s="289"/>
      <c r="C31" s="289"/>
      <c r="D31" s="289"/>
      <c r="E31" s="289"/>
      <c r="F31" s="289"/>
      <c r="G31" s="289"/>
      <c r="H31" s="289"/>
      <c r="I31" s="289"/>
      <c r="J31" s="289"/>
      <c r="K31" s="78"/>
      <c r="M31" s="375" t="s">
        <v>948</v>
      </c>
      <c r="N31" s="375" t="str">
        <f t="shared" si="0"/>
        <v>אור-הגנוז</v>
      </c>
      <c r="O31" s="375" t="s">
        <v>947</v>
      </c>
      <c r="P31" s="375">
        <v>501612949</v>
      </c>
      <c r="R31" s="375" t="s">
        <v>748</v>
      </c>
      <c r="U31" s="375" t="s">
        <v>748</v>
      </c>
      <c r="V31" s="375" t="s">
        <v>1783</v>
      </c>
      <c r="W31" s="375" t="s">
        <v>1784</v>
      </c>
      <c r="X31" s="375" t="s">
        <v>1785</v>
      </c>
      <c r="Y31" s="375" t="s">
        <v>1786</v>
      </c>
      <c r="Z31" s="375" t="s">
        <v>1787</v>
      </c>
      <c r="AA31" s="375" t="s">
        <v>1788</v>
      </c>
      <c r="AB31" s="375" t="s">
        <v>1789</v>
      </c>
      <c r="AC31" s="375" t="s">
        <v>1790</v>
      </c>
      <c r="AD31" s="375" t="s">
        <v>1791</v>
      </c>
      <c r="AE31" s="375" t="s">
        <v>1792</v>
      </c>
      <c r="AF31" s="375" t="s">
        <v>1793</v>
      </c>
      <c r="AG31" s="375" t="s">
        <v>1794</v>
      </c>
      <c r="AH31" s="375" t="s">
        <v>1795</v>
      </c>
      <c r="AI31" s="375" t="s">
        <v>1796</v>
      </c>
      <c r="AJ31" s="375"/>
      <c r="AK31" s="375"/>
      <c r="AL31" s="375"/>
      <c r="AM31" s="375"/>
      <c r="AN31" s="375"/>
      <c r="AO31" s="375"/>
      <c r="AP31" s="375"/>
      <c r="AQ31" s="375"/>
      <c r="AR31" s="375"/>
      <c r="AS31" s="375"/>
      <c r="AT31" s="375"/>
      <c r="AU31" s="375"/>
      <c r="AV31" s="375"/>
      <c r="AW31" s="375"/>
      <c r="AX31" s="375"/>
      <c r="AY31" s="375"/>
      <c r="AZ31" s="375"/>
      <c r="BA31" s="375"/>
      <c r="BB31" s="375"/>
      <c r="BC31" s="375"/>
      <c r="BD31" s="375"/>
      <c r="BE31" s="375"/>
      <c r="BF31" s="375"/>
      <c r="BG31" s="375"/>
      <c r="BH31" s="375"/>
      <c r="BI31" s="375"/>
      <c r="BJ31" s="375"/>
      <c r="BK31" s="375"/>
      <c r="BL31" s="375"/>
      <c r="BM31" s="375"/>
      <c r="BN31" s="375"/>
      <c r="BO31" s="375"/>
      <c r="BP31" s="375"/>
      <c r="BQ31" s="375"/>
      <c r="BR31" s="375"/>
      <c r="BS31" s="375"/>
      <c r="BT31" s="375"/>
      <c r="BU31" s="375"/>
      <c r="BV31" s="375"/>
      <c r="BW31" s="375"/>
      <c r="BX31" s="375"/>
      <c r="BY31" s="375"/>
      <c r="BZ31" s="375"/>
      <c r="CA31" s="375"/>
    </row>
    <row r="32" spans="1:79" ht="15" hidden="1" thickTop="1">
      <c r="A32" s="90"/>
      <c r="B32" s="90"/>
      <c r="C32" s="90"/>
      <c r="D32" s="90"/>
      <c r="E32" s="90"/>
      <c r="F32" s="90"/>
      <c r="G32" s="90"/>
      <c r="H32" s="90"/>
      <c r="I32" s="90"/>
      <c r="J32" s="90"/>
      <c r="M32" s="375" t="s">
        <v>1250</v>
      </c>
      <c r="N32" s="375" t="str">
        <f t="shared" si="0"/>
        <v>אור הנר</v>
      </c>
      <c r="O32" s="375" t="s">
        <v>1251</v>
      </c>
      <c r="P32" s="375">
        <v>501600670</v>
      </c>
      <c r="R32" s="375" t="s">
        <v>762</v>
      </c>
      <c r="U32" s="375" t="s">
        <v>762</v>
      </c>
      <c r="V32" s="375" t="s">
        <v>1797</v>
      </c>
      <c r="W32" s="375" t="s">
        <v>1798</v>
      </c>
      <c r="X32" s="375" t="s">
        <v>1799</v>
      </c>
      <c r="Y32" s="375" t="s">
        <v>1800</v>
      </c>
      <c r="Z32" s="375" t="s">
        <v>1801</v>
      </c>
      <c r="AA32" s="375" t="s">
        <v>1802</v>
      </c>
      <c r="AB32" s="375" t="s">
        <v>1803</v>
      </c>
      <c r="AC32" s="375" t="s">
        <v>762</v>
      </c>
      <c r="AD32" s="375" t="s">
        <v>1804</v>
      </c>
      <c r="AE32" s="375" t="s">
        <v>1805</v>
      </c>
      <c r="AF32" s="375" t="s">
        <v>1806</v>
      </c>
      <c r="AG32" s="375" t="s">
        <v>1807</v>
      </c>
      <c r="AH32" s="375" t="s">
        <v>1808</v>
      </c>
      <c r="AI32" s="375" t="s">
        <v>1809</v>
      </c>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row>
    <row r="33" spans="13:79" hidden="1">
      <c r="M33" s="375" t="s">
        <v>846</v>
      </c>
      <c r="N33" s="375" t="str">
        <f t="shared" si="0"/>
        <v>אורה</v>
      </c>
      <c r="O33" s="375" t="s">
        <v>843</v>
      </c>
      <c r="P33" s="375">
        <v>501607808</v>
      </c>
      <c r="R33" s="375" t="s">
        <v>776</v>
      </c>
      <c r="U33" s="375" t="s">
        <v>776</v>
      </c>
      <c r="V33" s="375" t="s">
        <v>1810</v>
      </c>
      <c r="W33" s="375" t="s">
        <v>1811</v>
      </c>
      <c r="X33" s="375" t="s">
        <v>1812</v>
      </c>
      <c r="Y33" s="375" t="s">
        <v>1813</v>
      </c>
      <c r="Z33" s="375" t="s">
        <v>1814</v>
      </c>
      <c r="AA33" s="375" t="s">
        <v>1815</v>
      </c>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c r="BM33" s="375"/>
      <c r="BN33" s="375"/>
      <c r="BO33" s="375"/>
      <c r="BP33" s="375"/>
      <c r="BQ33" s="375"/>
      <c r="BR33" s="375"/>
      <c r="BS33" s="375"/>
      <c r="BT33" s="375"/>
      <c r="BU33" s="375"/>
      <c r="BV33" s="375"/>
      <c r="BW33" s="375"/>
      <c r="BX33" s="375"/>
      <c r="BY33" s="375"/>
      <c r="BZ33" s="375"/>
      <c r="CA33" s="375"/>
    </row>
    <row r="34" spans="13:79" hidden="1">
      <c r="M34" s="375" t="s">
        <v>306</v>
      </c>
      <c r="N34" s="375" t="str">
        <f t="shared" si="0"/>
        <v>אורות</v>
      </c>
      <c r="O34" s="375" t="s">
        <v>305</v>
      </c>
      <c r="P34" s="375">
        <v>501620124</v>
      </c>
      <c r="R34" s="375" t="s">
        <v>782</v>
      </c>
      <c r="U34" s="375" t="s">
        <v>782</v>
      </c>
      <c r="V34" s="375" t="s">
        <v>1816</v>
      </c>
      <c r="W34" s="375" t="s">
        <v>1817</v>
      </c>
      <c r="X34" s="375" t="s">
        <v>1818</v>
      </c>
      <c r="Y34" s="375" t="s">
        <v>1819</v>
      </c>
      <c r="Z34" s="375" t="s">
        <v>1820</v>
      </c>
      <c r="AA34" s="375" t="s">
        <v>1821</v>
      </c>
      <c r="AB34" s="375" t="s">
        <v>1822</v>
      </c>
      <c r="AC34" s="375" t="s">
        <v>1823</v>
      </c>
      <c r="AD34" s="375" t="s">
        <v>1824</v>
      </c>
      <c r="AE34" s="375" t="s">
        <v>1825</v>
      </c>
      <c r="AF34" s="375" t="s">
        <v>1826</v>
      </c>
      <c r="AG34" s="375" t="s">
        <v>1827</v>
      </c>
      <c r="AH34" s="375" t="s">
        <v>1828</v>
      </c>
      <c r="AI34" s="375" t="s">
        <v>1829</v>
      </c>
      <c r="AJ34" s="375" t="s">
        <v>1830</v>
      </c>
      <c r="AK34" s="375" t="s">
        <v>1831</v>
      </c>
      <c r="AL34" s="375" t="s">
        <v>1832</v>
      </c>
      <c r="AM34" s="375" t="s">
        <v>1833</v>
      </c>
      <c r="AN34" s="375" t="s">
        <v>1834</v>
      </c>
      <c r="AO34" s="375" t="s">
        <v>1835</v>
      </c>
      <c r="AP34" s="375" t="s">
        <v>1836</v>
      </c>
      <c r="AQ34" s="375" t="s">
        <v>1837</v>
      </c>
      <c r="AR34" s="375" t="s">
        <v>1838</v>
      </c>
      <c r="AS34" s="375" t="s">
        <v>1839</v>
      </c>
      <c r="AT34" s="375" t="s">
        <v>1840</v>
      </c>
      <c r="AU34" s="375" t="s">
        <v>1841</v>
      </c>
      <c r="AV34" s="375" t="s">
        <v>1842</v>
      </c>
      <c r="AW34" s="375" t="s">
        <v>1843</v>
      </c>
      <c r="AX34" s="375" t="s">
        <v>1844</v>
      </c>
      <c r="AY34" s="375" t="s">
        <v>1845</v>
      </c>
      <c r="AZ34" s="375" t="s">
        <v>1846</v>
      </c>
      <c r="BA34" s="375" t="s">
        <v>1847</v>
      </c>
      <c r="BB34" s="375" t="s">
        <v>1848</v>
      </c>
      <c r="BC34" s="375"/>
      <c r="BD34" s="375"/>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row>
    <row r="35" spans="13:79" hidden="1">
      <c r="M35" s="375" t="s">
        <v>364</v>
      </c>
      <c r="N35" s="375" t="str">
        <f t="shared" si="0"/>
        <v>אורטל</v>
      </c>
      <c r="O35" s="375" t="s">
        <v>362</v>
      </c>
      <c r="P35" s="375">
        <v>501640130</v>
      </c>
      <c r="R35" s="375" t="s">
        <v>815</v>
      </c>
      <c r="U35" s="375" t="s">
        <v>815</v>
      </c>
      <c r="V35" s="375" t="s">
        <v>1849</v>
      </c>
      <c r="W35" s="375" t="s">
        <v>1850</v>
      </c>
      <c r="X35" s="375" t="s">
        <v>1851</v>
      </c>
      <c r="Y35" s="375" t="s">
        <v>1852</v>
      </c>
      <c r="Z35" s="375" t="s">
        <v>1853</v>
      </c>
      <c r="AA35" s="375" t="s">
        <v>1854</v>
      </c>
      <c r="AB35" s="375" t="s">
        <v>1855</v>
      </c>
      <c r="AC35" s="375" t="s">
        <v>1856</v>
      </c>
      <c r="AD35" s="375" t="s">
        <v>1857</v>
      </c>
      <c r="AE35" s="375" t="s">
        <v>1858</v>
      </c>
      <c r="AF35" s="375" t="s">
        <v>1859</v>
      </c>
      <c r="AG35" s="375" t="s">
        <v>1860</v>
      </c>
      <c r="AH35" s="375" t="s">
        <v>1861</v>
      </c>
      <c r="AI35" s="375" t="s">
        <v>1862</v>
      </c>
      <c r="AJ35" s="375" t="s">
        <v>1863</v>
      </c>
      <c r="AK35" s="375" t="s">
        <v>1864</v>
      </c>
      <c r="AL35" s="375" t="s">
        <v>1865</v>
      </c>
      <c r="AM35" s="375" t="s">
        <v>1866</v>
      </c>
      <c r="AN35" s="375" t="s">
        <v>1867</v>
      </c>
      <c r="AO35" s="375" t="s">
        <v>1868</v>
      </c>
      <c r="AP35" s="375" t="s">
        <v>1869</v>
      </c>
      <c r="AQ35" s="375" t="s">
        <v>1870</v>
      </c>
      <c r="AR35" s="375" t="s">
        <v>1871</v>
      </c>
      <c r="AS35" s="375" t="s">
        <v>1872</v>
      </c>
      <c r="AT35" s="375" t="s">
        <v>1873</v>
      </c>
      <c r="AU35" s="375" t="s">
        <v>1874</v>
      </c>
      <c r="AV35" s="375" t="s">
        <v>1875</v>
      </c>
      <c r="AW35" s="375" t="s">
        <v>1876</v>
      </c>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row>
    <row r="36" spans="13:79" hidden="1">
      <c r="M36" s="375" t="s">
        <v>274</v>
      </c>
      <c r="N36" s="375" t="str">
        <f t="shared" si="0"/>
        <v>אורים</v>
      </c>
      <c r="O36" s="375" t="s">
        <v>272</v>
      </c>
      <c r="P36" s="375">
        <v>501604037</v>
      </c>
      <c r="R36" s="375" t="s">
        <v>843</v>
      </c>
      <c r="U36" s="375" t="s">
        <v>843</v>
      </c>
      <c r="V36" s="375" t="s">
        <v>1877</v>
      </c>
      <c r="W36" s="375" t="s">
        <v>1878</v>
      </c>
      <c r="X36" s="375" t="s">
        <v>1879</v>
      </c>
      <c r="Y36" s="375" t="s">
        <v>1880</v>
      </c>
      <c r="Z36" s="375" t="s">
        <v>1881</v>
      </c>
      <c r="AA36" s="375" t="s">
        <v>1882</v>
      </c>
      <c r="AB36" s="375" t="s">
        <v>1883</v>
      </c>
      <c r="AC36" s="375" t="s">
        <v>1884</v>
      </c>
      <c r="AD36" s="375" t="s">
        <v>1885</v>
      </c>
      <c r="AE36" s="375" t="s">
        <v>1886</v>
      </c>
      <c r="AF36" s="375" t="s">
        <v>1887</v>
      </c>
      <c r="AG36" s="375" t="s">
        <v>1888</v>
      </c>
      <c r="AH36" s="375" t="s">
        <v>1889</v>
      </c>
      <c r="AI36" s="375" t="s">
        <v>1890</v>
      </c>
      <c r="AJ36" s="375" t="s">
        <v>1891</v>
      </c>
      <c r="AK36" s="375" t="s">
        <v>1892</v>
      </c>
      <c r="AL36" s="375" t="s">
        <v>1893</v>
      </c>
      <c r="AM36" s="375" t="s">
        <v>1894</v>
      </c>
      <c r="AN36" s="375" t="s">
        <v>1895</v>
      </c>
      <c r="AO36" s="375" t="s">
        <v>1896</v>
      </c>
      <c r="AP36" s="375" t="s">
        <v>1897</v>
      </c>
      <c r="AQ36" s="375" t="s">
        <v>1898</v>
      </c>
      <c r="AR36" s="375" t="s">
        <v>1899</v>
      </c>
      <c r="AS36" s="375" t="s">
        <v>1900</v>
      </c>
      <c r="AT36" s="375" t="s">
        <v>1901</v>
      </c>
      <c r="AU36" s="375" t="s">
        <v>1902</v>
      </c>
      <c r="AV36" s="375" t="s">
        <v>1903</v>
      </c>
      <c r="AW36" s="375" t="s">
        <v>1904</v>
      </c>
      <c r="AX36" s="375" t="s">
        <v>1905</v>
      </c>
      <c r="AY36" s="375" t="s">
        <v>1906</v>
      </c>
      <c r="AZ36" s="375" t="s">
        <v>1907</v>
      </c>
      <c r="BA36" s="375" t="s">
        <v>1908</v>
      </c>
      <c r="BB36" s="375" t="s">
        <v>1909</v>
      </c>
      <c r="BC36" s="375" t="s">
        <v>1910</v>
      </c>
      <c r="BD36" s="375" t="s">
        <v>1911</v>
      </c>
      <c r="BE36" s="375" t="s">
        <v>1912</v>
      </c>
      <c r="BF36" s="375" t="s">
        <v>1913</v>
      </c>
      <c r="BG36" s="375" t="s">
        <v>1914</v>
      </c>
      <c r="BH36" s="375" t="s">
        <v>1915</v>
      </c>
      <c r="BI36" s="375" t="s">
        <v>1916</v>
      </c>
      <c r="BJ36" s="375" t="s">
        <v>1917</v>
      </c>
      <c r="BK36" s="375" t="s">
        <v>1918</v>
      </c>
      <c r="BL36" s="375" t="s">
        <v>1919</v>
      </c>
      <c r="BM36" s="375" t="s">
        <v>1920</v>
      </c>
      <c r="BN36" s="375" t="s">
        <v>1921</v>
      </c>
      <c r="BO36" s="375" t="s">
        <v>1922</v>
      </c>
      <c r="BP36" s="375" t="s">
        <v>1923</v>
      </c>
      <c r="BQ36" s="375" t="s">
        <v>1924</v>
      </c>
      <c r="BR36" s="375" t="s">
        <v>1925</v>
      </c>
      <c r="BS36" s="375" t="s">
        <v>1926</v>
      </c>
      <c r="BT36" s="375" t="s">
        <v>1927</v>
      </c>
      <c r="BU36" s="375" t="s">
        <v>1928</v>
      </c>
      <c r="BV36" s="375" t="s">
        <v>1929</v>
      </c>
      <c r="BW36" s="375" t="s">
        <v>1930</v>
      </c>
      <c r="BX36" s="375" t="s">
        <v>1931</v>
      </c>
      <c r="BY36" s="375" t="s">
        <v>1932</v>
      </c>
      <c r="BZ36" s="375" t="s">
        <v>1933</v>
      </c>
      <c r="CA36" s="375" t="s">
        <v>1934</v>
      </c>
    </row>
    <row r="37" spans="13:79" hidden="1">
      <c r="M37" s="375" t="s">
        <v>578</v>
      </c>
      <c r="N37" s="375" t="str">
        <f t="shared" si="0"/>
        <v>אושה</v>
      </c>
      <c r="O37" s="375" t="s">
        <v>577</v>
      </c>
      <c r="P37" s="375">
        <v>501602783</v>
      </c>
      <c r="R37" s="375" t="s">
        <v>901</v>
      </c>
      <c r="U37" s="375" t="s">
        <v>901</v>
      </c>
      <c r="V37" s="375" t="s">
        <v>1935</v>
      </c>
      <c r="W37" s="375" t="s">
        <v>1936</v>
      </c>
      <c r="X37" s="375" t="s">
        <v>1937</v>
      </c>
      <c r="Y37" s="375" t="s">
        <v>1938</v>
      </c>
      <c r="Z37" s="375" t="s">
        <v>1939</v>
      </c>
      <c r="AA37" s="375" t="s">
        <v>1940</v>
      </c>
      <c r="AB37" s="375" t="s">
        <v>1941</v>
      </c>
      <c r="AC37" s="375" t="s">
        <v>1942</v>
      </c>
      <c r="AD37" s="375" t="s">
        <v>1943</v>
      </c>
      <c r="AE37" s="375" t="s">
        <v>1944</v>
      </c>
      <c r="AF37" s="375" t="s">
        <v>1945</v>
      </c>
      <c r="AG37" s="375" t="s">
        <v>1946</v>
      </c>
      <c r="AH37" s="375" t="s">
        <v>1947</v>
      </c>
      <c r="AI37" s="375" t="s">
        <v>1948</v>
      </c>
      <c r="AJ37" s="375" t="s">
        <v>1949</v>
      </c>
      <c r="AK37" s="375" t="s">
        <v>1950</v>
      </c>
      <c r="AL37" s="375" t="s">
        <v>1951</v>
      </c>
      <c r="AM37" s="375" t="s">
        <v>1952</v>
      </c>
      <c r="AN37" s="375" t="s">
        <v>1953</v>
      </c>
      <c r="AO37" s="375" t="s">
        <v>1954</v>
      </c>
      <c r="AP37" s="375" t="s">
        <v>1955</v>
      </c>
      <c r="AQ37" s="375" t="s">
        <v>1956</v>
      </c>
      <c r="AR37" s="375" t="s">
        <v>1957</v>
      </c>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375"/>
      <c r="BT37" s="375"/>
      <c r="BU37" s="375"/>
      <c r="BV37" s="375"/>
      <c r="BW37" s="375"/>
      <c r="BX37" s="375"/>
      <c r="BY37" s="375"/>
      <c r="BZ37" s="375"/>
      <c r="CA37" s="375"/>
    </row>
    <row r="38" spans="13:79" hidden="1">
      <c r="M38" s="375" t="s">
        <v>307</v>
      </c>
      <c r="N38" s="375" t="str">
        <f t="shared" si="0"/>
        <v>אחווה</v>
      </c>
      <c r="O38" s="375" t="s">
        <v>305</v>
      </c>
      <c r="P38" s="375">
        <v>501611578</v>
      </c>
      <c r="R38" s="375" t="s">
        <v>924</v>
      </c>
      <c r="U38" s="375" t="s">
        <v>924</v>
      </c>
      <c r="V38" s="375" t="s">
        <v>1958</v>
      </c>
      <c r="W38" s="375" t="s">
        <v>1959</v>
      </c>
      <c r="X38" s="375" t="s">
        <v>1960</v>
      </c>
      <c r="Y38" s="375" t="s">
        <v>1961</v>
      </c>
      <c r="Z38" s="375" t="s">
        <v>1962</v>
      </c>
      <c r="AA38" s="375" t="s">
        <v>1963</v>
      </c>
      <c r="AB38" s="375" t="s">
        <v>1964</v>
      </c>
      <c r="AC38" s="375" t="s">
        <v>1965</v>
      </c>
      <c r="AD38" s="375" t="s">
        <v>1966</v>
      </c>
      <c r="AE38" s="375" t="s">
        <v>1967</v>
      </c>
      <c r="AF38" s="375" t="s">
        <v>1968</v>
      </c>
      <c r="AG38" s="375" t="s">
        <v>1969</v>
      </c>
      <c r="AH38" s="375" t="s">
        <v>1970</v>
      </c>
      <c r="AI38" s="375" t="s">
        <v>1971</v>
      </c>
      <c r="AJ38" s="375" t="s">
        <v>1972</v>
      </c>
      <c r="AK38" s="375" t="s">
        <v>1973</v>
      </c>
      <c r="AL38" s="375" t="s">
        <v>1974</v>
      </c>
      <c r="AM38" s="375" t="s">
        <v>1975</v>
      </c>
      <c r="AN38" s="375" t="s">
        <v>1976</v>
      </c>
      <c r="AO38" s="375" t="s">
        <v>1977</v>
      </c>
      <c r="AP38" s="375" t="s">
        <v>1978</v>
      </c>
      <c r="AQ38" s="375" t="s">
        <v>1979</v>
      </c>
      <c r="AR38" s="375" t="s">
        <v>1980</v>
      </c>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row>
    <row r="39" spans="13:79" hidden="1">
      <c r="M39" s="375" t="s">
        <v>1124</v>
      </c>
      <c r="N39" s="375" t="str">
        <f t="shared" si="0"/>
        <v>אחוזת ברק</v>
      </c>
      <c r="O39" s="375" t="s">
        <v>1125</v>
      </c>
      <c r="P39" s="375">
        <v>501613301</v>
      </c>
      <c r="R39" s="375" t="s">
        <v>947</v>
      </c>
      <c r="U39" s="375" t="s">
        <v>947</v>
      </c>
      <c r="V39" s="375" t="s">
        <v>1981</v>
      </c>
      <c r="W39" s="375" t="s">
        <v>1982</v>
      </c>
      <c r="X39" s="375" t="s">
        <v>1983</v>
      </c>
      <c r="Y39" s="375" t="s">
        <v>1984</v>
      </c>
      <c r="Z39" s="375" t="s">
        <v>1985</v>
      </c>
      <c r="AA39" s="375" t="s">
        <v>1986</v>
      </c>
      <c r="AB39" s="375" t="s">
        <v>1987</v>
      </c>
      <c r="AC39" s="375" t="s">
        <v>1988</v>
      </c>
      <c r="AD39" s="375" t="s">
        <v>1989</v>
      </c>
      <c r="AE39" s="375" t="s">
        <v>1990</v>
      </c>
      <c r="AF39" s="375" t="s">
        <v>1991</v>
      </c>
      <c r="AG39" s="375" t="s">
        <v>1286</v>
      </c>
      <c r="AH39" s="375" t="s">
        <v>1992</v>
      </c>
      <c r="AI39" s="375" t="s">
        <v>1993</v>
      </c>
      <c r="AJ39" s="375" t="s">
        <v>1994</v>
      </c>
      <c r="AK39" s="375" t="s">
        <v>1995</v>
      </c>
      <c r="AL39" s="375" t="s">
        <v>1996</v>
      </c>
      <c r="AM39" s="375" t="s">
        <v>1997</v>
      </c>
      <c r="AN39" s="375" t="s">
        <v>1998</v>
      </c>
      <c r="AO39" s="375" t="s">
        <v>1999</v>
      </c>
      <c r="AP39" s="375" t="s">
        <v>2000</v>
      </c>
      <c r="AQ39" s="375" t="s">
        <v>2001</v>
      </c>
      <c r="AR39" s="375" t="s">
        <v>2002</v>
      </c>
      <c r="AS39" s="375" t="s">
        <v>2003</v>
      </c>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375"/>
      <c r="BT39" s="375"/>
      <c r="BU39" s="375"/>
      <c r="BV39" s="375"/>
      <c r="BW39" s="375"/>
      <c r="BX39" s="375"/>
      <c r="BY39" s="375"/>
      <c r="BZ39" s="375"/>
      <c r="CA39" s="375"/>
    </row>
    <row r="40" spans="13:79" ht="15" hidden="1">
      <c r="M40" s="375" t="s">
        <v>728</v>
      </c>
      <c r="N40" s="375" t="str">
        <f t="shared" si="0"/>
        <v>אחזם</v>
      </c>
      <c r="O40" s="376" t="s">
        <v>729</v>
      </c>
      <c r="P40" s="375">
        <v>501608210</v>
      </c>
      <c r="R40" s="375" t="s">
        <v>971</v>
      </c>
      <c r="U40" s="375" t="s">
        <v>971</v>
      </c>
      <c r="V40" s="375" t="s">
        <v>2004</v>
      </c>
      <c r="W40" s="375" t="s">
        <v>2005</v>
      </c>
      <c r="X40" s="375" t="s">
        <v>2006</v>
      </c>
      <c r="Y40" s="375" t="s">
        <v>2007</v>
      </c>
      <c r="Z40" s="375" t="s">
        <v>2008</v>
      </c>
      <c r="AA40" s="375" t="s">
        <v>2009</v>
      </c>
      <c r="AB40" s="375" t="s">
        <v>2010</v>
      </c>
      <c r="AC40" s="375" t="s">
        <v>2011</v>
      </c>
      <c r="AD40" s="375" t="s">
        <v>2012</v>
      </c>
      <c r="AE40" s="375" t="s">
        <v>2013</v>
      </c>
      <c r="AF40" s="375" t="s">
        <v>2014</v>
      </c>
      <c r="AG40" s="375" t="s">
        <v>2015</v>
      </c>
      <c r="AH40" s="375" t="s">
        <v>2016</v>
      </c>
      <c r="AI40" s="375" t="s">
        <v>2017</v>
      </c>
      <c r="AJ40" s="375" t="s">
        <v>2018</v>
      </c>
      <c r="AK40" s="375" t="s">
        <v>2019</v>
      </c>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5"/>
      <c r="BT40" s="375"/>
      <c r="BU40" s="375"/>
      <c r="BV40" s="375"/>
      <c r="BW40" s="375"/>
      <c r="BX40" s="375"/>
      <c r="BY40" s="375"/>
      <c r="BZ40" s="375"/>
      <c r="CA40" s="375"/>
    </row>
    <row r="41" spans="13:79" hidden="1">
      <c r="M41" s="375" t="s">
        <v>783</v>
      </c>
      <c r="N41" s="375" t="str">
        <f t="shared" si="0"/>
        <v>אחיהוד</v>
      </c>
      <c r="O41" s="375" t="s">
        <v>782</v>
      </c>
      <c r="P41" s="375">
        <v>501607857</v>
      </c>
      <c r="R41" s="375" t="s">
        <v>987</v>
      </c>
      <c r="U41" s="375" t="s">
        <v>987</v>
      </c>
      <c r="V41" s="375" t="s">
        <v>2020</v>
      </c>
      <c r="W41" s="375" t="s">
        <v>1293</v>
      </c>
      <c r="X41" s="375" t="s">
        <v>2021</v>
      </c>
      <c r="Y41" s="375" t="s">
        <v>2022</v>
      </c>
      <c r="Z41" s="375" t="s">
        <v>2023</v>
      </c>
      <c r="AA41" s="375" t="s">
        <v>2024</v>
      </c>
      <c r="AB41" s="375" t="s">
        <v>2025</v>
      </c>
      <c r="AC41" s="375" t="s">
        <v>2026</v>
      </c>
      <c r="AD41" s="375" t="s">
        <v>2027</v>
      </c>
      <c r="AE41" s="375" t="s">
        <v>2028</v>
      </c>
      <c r="AF41" s="375" t="s">
        <v>2029</v>
      </c>
      <c r="AG41" s="375" t="s">
        <v>2030</v>
      </c>
      <c r="AH41" s="375" t="s">
        <v>2031</v>
      </c>
      <c r="AI41" s="375" t="s">
        <v>2032</v>
      </c>
      <c r="AJ41" s="375" t="s">
        <v>2033</v>
      </c>
      <c r="AK41" s="375" t="s">
        <v>2034</v>
      </c>
      <c r="AL41" s="375" t="s">
        <v>2035</v>
      </c>
      <c r="AM41" s="375" t="s">
        <v>2036</v>
      </c>
      <c r="AN41" s="375" t="s">
        <v>2037</v>
      </c>
      <c r="AO41" s="375" t="s">
        <v>2038</v>
      </c>
      <c r="AP41" s="375" t="s">
        <v>2039</v>
      </c>
      <c r="AQ41" s="375" t="s">
        <v>2040</v>
      </c>
      <c r="AR41" s="375" t="s">
        <v>2041</v>
      </c>
      <c r="AS41" s="375" t="s">
        <v>2042</v>
      </c>
      <c r="AT41" s="375" t="s">
        <v>2043</v>
      </c>
      <c r="AU41" s="375" t="s">
        <v>2044</v>
      </c>
      <c r="AV41" s="375" t="s">
        <v>2045</v>
      </c>
      <c r="AW41" s="375" t="s">
        <v>2046</v>
      </c>
      <c r="AX41" s="375" t="s">
        <v>2047</v>
      </c>
      <c r="AY41" s="375" t="s">
        <v>2048</v>
      </c>
      <c r="AZ41" s="375" t="s">
        <v>2049</v>
      </c>
      <c r="BA41" s="375" t="s">
        <v>2050</v>
      </c>
      <c r="BB41" s="375" t="s">
        <v>2051</v>
      </c>
      <c r="BC41" s="375" t="s">
        <v>2052</v>
      </c>
      <c r="BD41" s="375" t="s">
        <v>2053</v>
      </c>
      <c r="BE41" s="375" t="s">
        <v>2054</v>
      </c>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row>
    <row r="42" spans="13:79" hidden="1">
      <c r="M42" s="375" t="s">
        <v>1084</v>
      </c>
      <c r="N42" s="375" t="str">
        <f t="shared" si="0"/>
        <v>אחיטוב</v>
      </c>
      <c r="O42" s="375" t="s">
        <v>1083</v>
      </c>
      <c r="P42" s="375">
        <v>501608509</v>
      </c>
      <c r="R42" s="375" t="s">
        <v>1023</v>
      </c>
      <c r="U42" s="375" t="s">
        <v>1023</v>
      </c>
      <c r="V42" s="375" t="s">
        <v>2055</v>
      </c>
      <c r="W42" s="375" t="s">
        <v>1290</v>
      </c>
      <c r="X42" s="375" t="s">
        <v>2056</v>
      </c>
      <c r="Y42" s="375" t="s">
        <v>2057</v>
      </c>
      <c r="Z42" s="375" t="s">
        <v>2058</v>
      </c>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row>
    <row r="43" spans="13:79" hidden="1">
      <c r="M43" s="375" t="s">
        <v>610</v>
      </c>
      <c r="N43" s="375" t="str">
        <f t="shared" si="0"/>
        <v>אחיסמך</v>
      </c>
      <c r="O43" s="375" t="s">
        <v>611</v>
      </c>
      <c r="P43" s="375">
        <v>501608046</v>
      </c>
      <c r="R43" s="375" t="s">
        <v>1028</v>
      </c>
      <c r="U43" s="375" t="s">
        <v>1028</v>
      </c>
      <c r="V43" s="375" t="s">
        <v>2059</v>
      </c>
      <c r="W43" s="375" t="s">
        <v>2060</v>
      </c>
      <c r="X43" s="375" t="s">
        <v>2061</v>
      </c>
      <c r="Y43" s="375" t="s">
        <v>2062</v>
      </c>
      <c r="Z43" s="375" t="s">
        <v>2063</v>
      </c>
      <c r="AA43" s="375" t="s">
        <v>2064</v>
      </c>
      <c r="AB43" s="375" t="s">
        <v>2065</v>
      </c>
      <c r="AC43" s="375" t="s">
        <v>2066</v>
      </c>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row>
    <row r="44" spans="13:79" ht="15" hidden="1">
      <c r="M44" s="375" t="s">
        <v>1163</v>
      </c>
      <c r="N44" s="375" t="str">
        <f t="shared" si="0"/>
        <v>אחיעזר</v>
      </c>
      <c r="O44" s="375" t="s">
        <v>1164</v>
      </c>
      <c r="P44" s="375">
        <v>501607972</v>
      </c>
      <c r="R44" s="375" t="s">
        <v>1036</v>
      </c>
      <c r="U44" s="376" t="s">
        <v>1036</v>
      </c>
      <c r="V44" s="375" t="s">
        <v>2067</v>
      </c>
      <c r="W44" s="375" t="s">
        <v>2068</v>
      </c>
      <c r="X44" s="375" t="s">
        <v>2069</v>
      </c>
      <c r="Y44" s="375" t="s">
        <v>2070</v>
      </c>
      <c r="Z44" s="375" t="s">
        <v>2071</v>
      </c>
      <c r="AA44" s="375" t="s">
        <v>2072</v>
      </c>
      <c r="AB44" s="375" t="s">
        <v>2073</v>
      </c>
      <c r="AC44" s="375" t="s">
        <v>2074</v>
      </c>
      <c r="AD44" s="375" t="s">
        <v>2075</v>
      </c>
      <c r="AE44" s="375" t="s">
        <v>2076</v>
      </c>
      <c r="AF44" s="375" t="s">
        <v>2077</v>
      </c>
      <c r="AG44" s="375" t="s">
        <v>2078</v>
      </c>
      <c r="AH44" s="375" t="s">
        <v>2079</v>
      </c>
      <c r="AI44" s="375" t="s">
        <v>2080</v>
      </c>
      <c r="AJ44" s="375" t="s">
        <v>2081</v>
      </c>
      <c r="AK44" s="375" t="s">
        <v>2082</v>
      </c>
      <c r="AL44" s="375" t="s">
        <v>2083</v>
      </c>
      <c r="AM44" s="375" t="s">
        <v>2084</v>
      </c>
      <c r="AN44" s="375" t="s">
        <v>2085</v>
      </c>
      <c r="AO44" s="375" t="s">
        <v>2086</v>
      </c>
      <c r="AP44" s="375" t="s">
        <v>2087</v>
      </c>
      <c r="AQ44" s="375" t="s">
        <v>2088</v>
      </c>
      <c r="AR44" s="375" t="s">
        <v>2089</v>
      </c>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row>
    <row r="45" spans="13:79" hidden="1">
      <c r="M45" s="375" t="s">
        <v>442</v>
      </c>
      <c r="N45" s="375" t="str">
        <f t="shared" si="0"/>
        <v>איל</v>
      </c>
      <c r="O45" s="375" t="s">
        <v>443</v>
      </c>
      <c r="P45" s="375">
        <v>501607162</v>
      </c>
      <c r="R45" s="375" t="s">
        <v>1059</v>
      </c>
      <c r="U45" s="375" t="s">
        <v>1059</v>
      </c>
      <c r="V45" s="375" t="s">
        <v>2090</v>
      </c>
      <c r="W45" s="375" t="s">
        <v>2091</v>
      </c>
      <c r="X45" s="375" t="s">
        <v>2092</v>
      </c>
      <c r="Y45" s="375" t="s">
        <v>2093</v>
      </c>
      <c r="Z45" s="375" t="s">
        <v>2094</v>
      </c>
      <c r="AA45" s="375" t="s">
        <v>2095</v>
      </c>
      <c r="AB45" s="375" t="s">
        <v>2096</v>
      </c>
      <c r="AC45" s="375" t="s">
        <v>2097</v>
      </c>
      <c r="AD45" s="375" t="s">
        <v>2098</v>
      </c>
      <c r="AE45" s="375" t="s">
        <v>2099</v>
      </c>
      <c r="AF45" s="375" t="s">
        <v>2100</v>
      </c>
      <c r="AG45" s="375" t="s">
        <v>2101</v>
      </c>
      <c r="AH45" s="375" t="s">
        <v>2102</v>
      </c>
      <c r="AI45" s="375" t="s">
        <v>2103</v>
      </c>
      <c r="AJ45" s="375" t="s">
        <v>2104</v>
      </c>
      <c r="AK45" s="375" t="s">
        <v>2105</v>
      </c>
      <c r="AL45" s="375" t="s">
        <v>2106</v>
      </c>
      <c r="AM45" s="375" t="s">
        <v>2107</v>
      </c>
      <c r="AN45" s="375" t="s">
        <v>2108</v>
      </c>
      <c r="AO45" s="375" t="s">
        <v>2109</v>
      </c>
      <c r="AP45" s="375" t="s">
        <v>2110</v>
      </c>
      <c r="AQ45" s="375" t="s">
        <v>2111</v>
      </c>
      <c r="AR45" s="375" t="s">
        <v>2112</v>
      </c>
      <c r="AS45" s="375" t="s">
        <v>2113</v>
      </c>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5"/>
      <c r="BR45" s="375"/>
      <c r="BS45" s="375"/>
      <c r="BT45" s="375"/>
      <c r="BU45" s="375"/>
      <c r="BV45" s="375"/>
      <c r="BW45" s="375"/>
      <c r="BX45" s="375"/>
      <c r="BY45" s="375"/>
      <c r="BZ45" s="375"/>
      <c r="CA45" s="375"/>
    </row>
    <row r="46" spans="13:79">
      <c r="M46" s="375" t="s">
        <v>784</v>
      </c>
      <c r="N46" s="375" t="str">
        <f t="shared" si="0"/>
        <v>אילון</v>
      </c>
      <c r="O46" s="375" t="s">
        <v>782</v>
      </c>
      <c r="P46" s="375">
        <v>501602940</v>
      </c>
      <c r="R46" s="375" t="s">
        <v>1083</v>
      </c>
      <c r="U46" s="375" t="s">
        <v>1083</v>
      </c>
      <c r="V46" s="375" t="s">
        <v>2114</v>
      </c>
      <c r="W46" s="375" t="s">
        <v>2115</v>
      </c>
      <c r="X46" s="375" t="s">
        <v>2116</v>
      </c>
      <c r="Y46" s="375" t="s">
        <v>2117</v>
      </c>
      <c r="Z46" s="375" t="s">
        <v>2118</v>
      </c>
      <c r="AA46" s="375" t="s">
        <v>2119</v>
      </c>
      <c r="AB46" s="375" t="s">
        <v>2120</v>
      </c>
      <c r="AC46" s="375" t="s">
        <v>2121</v>
      </c>
      <c r="AD46" s="375" t="s">
        <v>2122</v>
      </c>
      <c r="AE46" s="375" t="s">
        <v>2123</v>
      </c>
      <c r="AF46" s="375" t="s">
        <v>2124</v>
      </c>
      <c r="AG46" s="375" t="s">
        <v>2125</v>
      </c>
      <c r="AH46" s="375" t="s">
        <v>2126</v>
      </c>
      <c r="AI46" s="375" t="s">
        <v>2127</v>
      </c>
      <c r="AJ46" s="375" t="s">
        <v>2128</v>
      </c>
      <c r="AK46" s="375" t="s">
        <v>2129</v>
      </c>
      <c r="AL46" s="375" t="s">
        <v>2130</v>
      </c>
      <c r="AM46" s="375" t="s">
        <v>2131</v>
      </c>
      <c r="AN46" s="375" t="s">
        <v>2132</v>
      </c>
      <c r="AO46" s="375" t="s">
        <v>2133</v>
      </c>
      <c r="AP46" s="375" t="s">
        <v>2134</v>
      </c>
      <c r="AQ46" s="375" t="s">
        <v>2135</v>
      </c>
      <c r="AR46" s="375" t="s">
        <v>2136</v>
      </c>
      <c r="AS46" s="375" t="s">
        <v>2137</v>
      </c>
      <c r="AT46" s="375" t="s">
        <v>2138</v>
      </c>
      <c r="AU46" s="375" t="s">
        <v>2139</v>
      </c>
      <c r="AV46" s="375" t="s">
        <v>2140</v>
      </c>
      <c r="AW46" s="375" t="s">
        <v>2141</v>
      </c>
      <c r="AX46" s="375" t="s">
        <v>2142</v>
      </c>
      <c r="AY46" s="375" t="s">
        <v>2143</v>
      </c>
      <c r="AZ46" s="375" t="s">
        <v>2144</v>
      </c>
      <c r="BA46" s="375" t="s">
        <v>2145</v>
      </c>
      <c r="BB46" s="375" t="s">
        <v>2146</v>
      </c>
      <c r="BC46" s="375" t="s">
        <v>2147</v>
      </c>
      <c r="BD46" s="375" t="s">
        <v>2148</v>
      </c>
      <c r="BE46" s="375" t="s">
        <v>2149</v>
      </c>
      <c r="BF46" s="375" t="s">
        <v>2150</v>
      </c>
      <c r="BG46" s="375" t="s">
        <v>2151</v>
      </c>
      <c r="BH46" s="375" t="s">
        <v>2152</v>
      </c>
      <c r="BI46" s="375" t="s">
        <v>2153</v>
      </c>
      <c r="BJ46" s="375" t="s">
        <v>2154</v>
      </c>
      <c r="BK46" s="375" t="s">
        <v>2155</v>
      </c>
      <c r="BL46" s="375"/>
      <c r="BM46" s="375"/>
      <c r="BN46" s="375"/>
      <c r="BO46" s="375"/>
      <c r="BP46" s="375"/>
      <c r="BQ46" s="375"/>
      <c r="BR46" s="375"/>
      <c r="BS46" s="375"/>
      <c r="BT46" s="375"/>
      <c r="BU46" s="375"/>
      <c r="BV46" s="375"/>
      <c r="BW46" s="375"/>
      <c r="BX46" s="375"/>
      <c r="BY46" s="375"/>
      <c r="BZ46" s="375"/>
      <c r="CA46" s="375"/>
    </row>
    <row r="47" spans="13:79">
      <c r="M47" s="375" t="s">
        <v>589</v>
      </c>
      <c r="N47" s="375" t="str">
        <f t="shared" si="0"/>
        <v>אילות</v>
      </c>
      <c r="O47" s="375" t="s">
        <v>590</v>
      </c>
      <c r="P47" s="375">
        <v>501611263</v>
      </c>
      <c r="R47" s="375" t="s">
        <v>1125</v>
      </c>
      <c r="U47" s="375" t="s">
        <v>1125</v>
      </c>
      <c r="V47" s="375" t="s">
        <v>2156</v>
      </c>
      <c r="W47" s="375" t="s">
        <v>2157</v>
      </c>
      <c r="X47" s="375" t="s">
        <v>2158</v>
      </c>
      <c r="Y47" s="375" t="s">
        <v>2159</v>
      </c>
      <c r="Z47" s="375" t="s">
        <v>2160</v>
      </c>
      <c r="AA47" s="375" t="s">
        <v>2161</v>
      </c>
      <c r="AB47" s="375" t="s">
        <v>2162</v>
      </c>
      <c r="AC47" s="375" t="s">
        <v>2163</v>
      </c>
      <c r="AD47" s="375" t="s">
        <v>2164</v>
      </c>
      <c r="AE47" s="375" t="s">
        <v>2165</v>
      </c>
      <c r="AF47" s="375" t="s">
        <v>2166</v>
      </c>
      <c r="AG47" s="375" t="s">
        <v>2167</v>
      </c>
      <c r="AH47" s="375" t="s">
        <v>2168</v>
      </c>
      <c r="AI47" s="375" t="s">
        <v>2169</v>
      </c>
      <c r="AJ47" s="375" t="s">
        <v>2170</v>
      </c>
      <c r="AK47" s="375" t="s">
        <v>2171</v>
      </c>
      <c r="AL47" s="375" t="s">
        <v>2172</v>
      </c>
      <c r="AM47" s="375" t="s">
        <v>2173</v>
      </c>
      <c r="AN47" s="375" t="s">
        <v>2174</v>
      </c>
      <c r="AO47" s="375" t="s">
        <v>2175</v>
      </c>
      <c r="AP47" s="375" t="s">
        <v>2176</v>
      </c>
      <c r="AQ47" s="375" t="s">
        <v>2177</v>
      </c>
      <c r="AR47" s="375" t="s">
        <v>2178</v>
      </c>
      <c r="AS47" s="375" t="s">
        <v>2179</v>
      </c>
      <c r="AT47" s="375" t="s">
        <v>2180</v>
      </c>
      <c r="AU47" s="375" t="s">
        <v>2181</v>
      </c>
      <c r="AV47" s="375" t="s">
        <v>2182</v>
      </c>
      <c r="AW47" s="375" t="s">
        <v>2183</v>
      </c>
      <c r="AX47" s="375" t="s">
        <v>2184</v>
      </c>
      <c r="AY47" s="375" t="s">
        <v>2185</v>
      </c>
      <c r="AZ47" s="375" t="s">
        <v>2186</v>
      </c>
      <c r="BA47" s="375" t="s">
        <v>2187</v>
      </c>
      <c r="BB47" s="375" t="s">
        <v>2188</v>
      </c>
      <c r="BC47" s="375" t="s">
        <v>2189</v>
      </c>
      <c r="BD47" s="375" t="s">
        <v>2190</v>
      </c>
      <c r="BE47" s="375" t="s">
        <v>2191</v>
      </c>
      <c r="BF47" s="375" t="s">
        <v>2192</v>
      </c>
      <c r="BG47" s="375" t="s">
        <v>2193</v>
      </c>
      <c r="BH47" s="375" t="s">
        <v>2194</v>
      </c>
      <c r="BI47" s="375"/>
      <c r="BJ47" s="375"/>
      <c r="BK47" s="375"/>
      <c r="BL47" s="375"/>
      <c r="BM47" s="375"/>
      <c r="BN47" s="375"/>
      <c r="BO47" s="375"/>
      <c r="BP47" s="375"/>
      <c r="BQ47" s="375"/>
      <c r="BR47" s="375"/>
      <c r="BS47" s="375"/>
      <c r="BT47" s="375"/>
      <c r="BU47" s="375"/>
      <c r="BV47" s="375"/>
      <c r="BW47" s="375"/>
      <c r="BX47" s="375"/>
      <c r="BY47" s="375"/>
      <c r="BZ47" s="375"/>
      <c r="CA47" s="375"/>
    </row>
    <row r="48" spans="13:79">
      <c r="M48" s="375" t="s">
        <v>536</v>
      </c>
      <c r="N48" s="375" t="str">
        <f t="shared" si="0"/>
        <v>אילניה</v>
      </c>
      <c r="O48" s="375" t="s">
        <v>537</v>
      </c>
      <c r="P48" s="375">
        <v>501600498</v>
      </c>
      <c r="R48" s="387" t="s">
        <v>2328</v>
      </c>
      <c r="U48" s="387" t="s">
        <v>2328</v>
      </c>
      <c r="V48" s="375" t="s">
        <v>2195</v>
      </c>
      <c r="W48" s="375" t="s">
        <v>2196</v>
      </c>
      <c r="X48" s="375" t="s">
        <v>2197</v>
      </c>
      <c r="Y48" s="375" t="s">
        <v>2198</v>
      </c>
      <c r="Z48" s="375" t="s">
        <v>2199</v>
      </c>
      <c r="AA48" s="375" t="s">
        <v>2200</v>
      </c>
      <c r="AB48" s="375" t="s">
        <v>2201</v>
      </c>
      <c r="AC48" s="375" t="s">
        <v>2202</v>
      </c>
      <c r="AD48" s="375" t="s">
        <v>2203</v>
      </c>
      <c r="AE48" s="375" t="s">
        <v>2204</v>
      </c>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375"/>
      <c r="BT48" s="375"/>
      <c r="BU48" s="375"/>
      <c r="BV48" s="375"/>
      <c r="BW48" s="375"/>
      <c r="BX48" s="375"/>
      <c r="BY48" s="375"/>
      <c r="BZ48" s="375"/>
      <c r="CA48" s="375"/>
    </row>
    <row r="49" spans="13:79">
      <c r="M49" s="375" t="s">
        <v>506</v>
      </c>
      <c r="N49" s="375" t="str">
        <f t="shared" si="0"/>
        <v>אילת השחר</v>
      </c>
      <c r="O49" s="375" t="s">
        <v>507</v>
      </c>
      <c r="P49" s="375">
        <v>501600779</v>
      </c>
      <c r="R49" s="375" t="s">
        <v>554</v>
      </c>
      <c r="U49" s="375" t="s">
        <v>1174</v>
      </c>
      <c r="V49" s="375" t="s">
        <v>2205</v>
      </c>
      <c r="W49" s="375" t="s">
        <v>2206</v>
      </c>
      <c r="X49" s="375" t="s">
        <v>2207</v>
      </c>
      <c r="Y49" s="375" t="s">
        <v>2208</v>
      </c>
      <c r="Z49" s="375" t="s">
        <v>2209</v>
      </c>
      <c r="AA49" s="375" t="s">
        <v>2210</v>
      </c>
      <c r="AB49" s="375" t="s">
        <v>2211</v>
      </c>
      <c r="AC49" s="375" t="s">
        <v>2212</v>
      </c>
      <c r="AD49" s="375" t="s">
        <v>2213</v>
      </c>
      <c r="AE49" s="375" t="s">
        <v>2214</v>
      </c>
      <c r="AF49" s="375" t="s">
        <v>2215</v>
      </c>
      <c r="AG49" s="375" t="s">
        <v>2216</v>
      </c>
      <c r="AH49" s="387" t="s">
        <v>2329</v>
      </c>
      <c r="AI49" s="375" t="s">
        <v>2217</v>
      </c>
      <c r="AJ49" s="375" t="s">
        <v>2218</v>
      </c>
      <c r="AK49" s="375" t="s">
        <v>2219</v>
      </c>
      <c r="AL49" s="375" t="s">
        <v>2220</v>
      </c>
      <c r="AM49" s="375" t="s">
        <v>2221</v>
      </c>
      <c r="AN49" s="375" t="s">
        <v>2222</v>
      </c>
      <c r="AO49" s="375" t="s">
        <v>2223</v>
      </c>
      <c r="AP49" s="375" t="s">
        <v>2224</v>
      </c>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5"/>
      <c r="BV49" s="375"/>
      <c r="BW49" s="375"/>
      <c r="BX49" s="375"/>
      <c r="BY49" s="375"/>
      <c r="BZ49" s="375"/>
      <c r="CA49" s="375"/>
    </row>
    <row r="50" spans="13:79">
      <c r="M50" s="375" t="s">
        <v>432</v>
      </c>
      <c r="N50" s="375" t="str">
        <f t="shared" si="0"/>
        <v>אירוס</v>
      </c>
      <c r="O50" s="375" t="s">
        <v>433</v>
      </c>
      <c r="P50" s="375">
        <v>501613368</v>
      </c>
      <c r="R50" s="375" t="s">
        <v>1174</v>
      </c>
      <c r="U50" s="375" t="s">
        <v>1195</v>
      </c>
      <c r="V50" s="375" t="s">
        <v>2225</v>
      </c>
      <c r="W50" s="375" t="s">
        <v>2226</v>
      </c>
      <c r="X50" s="375" t="s">
        <v>2227</v>
      </c>
      <c r="Y50" s="375" t="s">
        <v>2228</v>
      </c>
      <c r="Z50" s="375" t="s">
        <v>2229</v>
      </c>
      <c r="AA50" s="375" t="s">
        <v>2230</v>
      </c>
      <c r="AB50" s="375" t="s">
        <v>2231</v>
      </c>
      <c r="AC50" s="375" t="s">
        <v>2232</v>
      </c>
      <c r="AD50" s="375" t="s">
        <v>2233</v>
      </c>
      <c r="AE50" s="375" t="s">
        <v>2234</v>
      </c>
      <c r="AF50" s="375" t="s">
        <v>2235</v>
      </c>
      <c r="AG50" s="375" t="s">
        <v>2236</v>
      </c>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5"/>
      <c r="BU50" s="375"/>
      <c r="BV50" s="375"/>
      <c r="BW50" s="375"/>
      <c r="BX50" s="375"/>
      <c r="BY50" s="375"/>
      <c r="BZ50" s="375"/>
      <c r="CA50" s="375"/>
    </row>
    <row r="51" spans="13:79">
      <c r="M51" s="375" t="s">
        <v>1223</v>
      </c>
      <c r="N51" s="375" t="str">
        <f t="shared" si="0"/>
        <v>איתמר</v>
      </c>
      <c r="O51" s="375" t="s">
        <v>1222</v>
      </c>
      <c r="P51" s="375">
        <v>501637623</v>
      </c>
      <c r="R51" s="375" t="s">
        <v>1195</v>
      </c>
      <c r="U51" s="375" t="s">
        <v>1207</v>
      </c>
      <c r="V51" s="375" t="s">
        <v>2237</v>
      </c>
      <c r="W51" s="375" t="s">
        <v>2238</v>
      </c>
      <c r="X51" s="375" t="s">
        <v>2239</v>
      </c>
      <c r="Y51" s="375" t="s">
        <v>2240</v>
      </c>
      <c r="Z51" s="375" t="s">
        <v>2241</v>
      </c>
      <c r="AA51" s="375" t="s">
        <v>2242</v>
      </c>
      <c r="AB51" s="375" t="s">
        <v>2243</v>
      </c>
      <c r="AC51" s="375" t="s">
        <v>2244</v>
      </c>
      <c r="AD51" s="375" t="s">
        <v>2245</v>
      </c>
      <c r="AE51" s="375" t="s">
        <v>2246</v>
      </c>
      <c r="AF51" s="375" t="s">
        <v>2247</v>
      </c>
      <c r="AG51" s="375" t="s">
        <v>2248</v>
      </c>
      <c r="AH51" s="375" t="s">
        <v>2249</v>
      </c>
      <c r="AI51" s="375" t="s">
        <v>2250</v>
      </c>
      <c r="AJ51" s="375" t="s">
        <v>2251</v>
      </c>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row>
    <row r="52" spans="13:79">
      <c r="M52" s="375" t="s">
        <v>1264</v>
      </c>
      <c r="N52" s="375" t="str">
        <f t="shared" si="0"/>
        <v>איתן</v>
      </c>
      <c r="O52" s="375" t="s">
        <v>1263</v>
      </c>
      <c r="P52" s="375">
        <v>501600373</v>
      </c>
      <c r="R52" s="375" t="s">
        <v>1284</v>
      </c>
      <c r="U52" s="375" t="s">
        <v>1222</v>
      </c>
      <c r="V52" s="375" t="s">
        <v>2252</v>
      </c>
      <c r="W52" s="375" t="s">
        <v>2253</v>
      </c>
      <c r="X52" s="375" t="s">
        <v>2254</v>
      </c>
      <c r="Y52" s="375" t="s">
        <v>2255</v>
      </c>
      <c r="Z52" s="375" t="s">
        <v>2256</v>
      </c>
      <c r="AA52" s="375" t="s">
        <v>2257</v>
      </c>
      <c r="AB52" s="375" t="s">
        <v>2258</v>
      </c>
      <c r="AC52" s="375" t="s">
        <v>2259</v>
      </c>
      <c r="AD52" s="375" t="s">
        <v>2260</v>
      </c>
      <c r="AE52" s="375" t="s">
        <v>2261</v>
      </c>
      <c r="AF52" s="375" t="s">
        <v>2262</v>
      </c>
      <c r="AG52" s="375" t="s">
        <v>2263</v>
      </c>
      <c r="AH52" s="375" t="s">
        <v>2264</v>
      </c>
      <c r="AI52" s="375" t="s">
        <v>2265</v>
      </c>
      <c r="AJ52" s="375" t="s">
        <v>2266</v>
      </c>
      <c r="AK52" s="375" t="s">
        <v>2267</v>
      </c>
      <c r="AL52" s="375" t="s">
        <v>2268</v>
      </c>
      <c r="AM52" s="375" t="s">
        <v>2269</v>
      </c>
      <c r="AN52" s="375" t="s">
        <v>2270</v>
      </c>
      <c r="AO52" s="375" t="s">
        <v>2271</v>
      </c>
      <c r="AP52" s="375" t="s">
        <v>2272</v>
      </c>
      <c r="AQ52" s="375" t="s">
        <v>2273</v>
      </c>
      <c r="AR52" s="375" t="s">
        <v>2274</v>
      </c>
      <c r="AS52" s="375" t="s">
        <v>2275</v>
      </c>
      <c r="AT52" s="375" t="s">
        <v>2276</v>
      </c>
      <c r="AU52" s="375" t="s">
        <v>2277</v>
      </c>
      <c r="AV52" s="375" t="s">
        <v>2278</v>
      </c>
      <c r="AW52" s="375" t="s">
        <v>2279</v>
      </c>
      <c r="AX52" s="375" t="s">
        <v>2280</v>
      </c>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row>
    <row r="53" spans="13:79">
      <c r="M53" s="375" t="s">
        <v>694</v>
      </c>
      <c r="N53" s="375" t="str">
        <f t="shared" si="0"/>
        <v>אל-עזי</v>
      </c>
      <c r="O53" s="375" t="s">
        <v>695</v>
      </c>
      <c r="P53" s="375">
        <v>501613392</v>
      </c>
      <c r="R53" s="375" t="s">
        <v>1207</v>
      </c>
      <c r="U53" s="375" t="s">
        <v>1251</v>
      </c>
      <c r="V53" s="375" t="s">
        <v>2281</v>
      </c>
      <c r="W53" s="375" t="s">
        <v>2282</v>
      </c>
      <c r="X53" s="375" t="s">
        <v>2283</v>
      </c>
      <c r="Y53" s="375" t="s">
        <v>2284</v>
      </c>
      <c r="Z53" s="375" t="s">
        <v>2285</v>
      </c>
      <c r="AA53" s="375" t="s">
        <v>2286</v>
      </c>
      <c r="AB53" s="375" t="s">
        <v>2287</v>
      </c>
      <c r="AC53" s="375" t="s">
        <v>2288</v>
      </c>
      <c r="AD53" s="375" t="s">
        <v>2289</v>
      </c>
      <c r="AE53" s="375" t="s">
        <v>2290</v>
      </c>
      <c r="AF53" s="375" t="s">
        <v>2291</v>
      </c>
      <c r="AG53" s="375" t="s">
        <v>2292</v>
      </c>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row>
    <row r="54" spans="13:79">
      <c r="M54" s="375" t="s">
        <v>367</v>
      </c>
      <c r="N54" s="375" t="str">
        <f t="shared" si="0"/>
        <v>אל-רום</v>
      </c>
      <c r="O54" s="375" t="s">
        <v>362</v>
      </c>
      <c r="P54" s="375">
        <v>501640031</v>
      </c>
      <c r="R54" s="375" t="s">
        <v>1222</v>
      </c>
      <c r="U54" s="375" t="s">
        <v>1263</v>
      </c>
      <c r="V54" s="375" t="s">
        <v>2293</v>
      </c>
      <c r="W54" s="375" t="s">
        <v>2294</v>
      </c>
      <c r="X54" s="375" t="s">
        <v>2295</v>
      </c>
      <c r="Y54" s="375" t="s">
        <v>2296</v>
      </c>
      <c r="Z54" s="375" t="s">
        <v>2297</v>
      </c>
      <c r="AA54" s="375" t="s">
        <v>2298</v>
      </c>
      <c r="AB54" s="375" t="s">
        <v>2299</v>
      </c>
      <c r="AC54" s="375" t="s">
        <v>2300</v>
      </c>
      <c r="AD54" s="375" t="s">
        <v>2301</v>
      </c>
      <c r="AE54" s="375" t="s">
        <v>2302</v>
      </c>
      <c r="AF54" s="375" t="s">
        <v>2303</v>
      </c>
      <c r="AG54" s="375" t="s">
        <v>2304</v>
      </c>
      <c r="AH54" s="375" t="s">
        <v>2305</v>
      </c>
      <c r="AI54" s="375" t="s">
        <v>2306</v>
      </c>
      <c r="AJ54" s="375" t="s">
        <v>1263</v>
      </c>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row>
    <row r="55" spans="13:79">
      <c r="M55" s="375" t="s">
        <v>261</v>
      </c>
      <c r="N55" s="375" t="str">
        <f t="shared" si="0"/>
        <v>אל סייד</v>
      </c>
      <c r="O55" s="375" t="s">
        <v>260</v>
      </c>
      <c r="P55" s="375">
        <v>501613590</v>
      </c>
      <c r="R55" s="375" t="s">
        <v>1251</v>
      </c>
      <c r="U55" s="375" t="s">
        <v>1278</v>
      </c>
      <c r="V55" s="375" t="s">
        <v>2307</v>
      </c>
      <c r="W55" s="375" t="s">
        <v>2308</v>
      </c>
      <c r="X55" s="375" t="s">
        <v>2309</v>
      </c>
      <c r="Y55" s="375" t="s">
        <v>2310</v>
      </c>
      <c r="Z55" s="375" t="s">
        <v>2311</v>
      </c>
      <c r="AA55" s="375" t="s">
        <v>2312</v>
      </c>
      <c r="AB55" s="375" t="s">
        <v>2313</v>
      </c>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row>
    <row r="56" spans="13:79">
      <c r="M56" s="375" t="s">
        <v>902</v>
      </c>
      <c r="N56" s="375" t="str">
        <f t="shared" si="0"/>
        <v>אל עריאן</v>
      </c>
      <c r="O56" s="375" t="s">
        <v>901</v>
      </c>
      <c r="P56" s="375">
        <v>501613160</v>
      </c>
      <c r="R56" s="375" t="s">
        <v>1263</v>
      </c>
      <c r="U56" s="375"/>
      <c r="V56" s="375" t="s">
        <v>1284</v>
      </c>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row>
    <row r="57" spans="13:79">
      <c r="M57" s="375" t="s">
        <v>1265</v>
      </c>
      <c r="N57" s="375" t="str">
        <f t="shared" si="0"/>
        <v>אלומה</v>
      </c>
      <c r="O57" s="375" t="s">
        <v>1263</v>
      </c>
      <c r="P57" s="375">
        <v>501611453</v>
      </c>
      <c r="R57" s="375" t="s">
        <v>1278</v>
      </c>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5"/>
      <c r="BR57" s="375"/>
      <c r="BS57" s="375"/>
      <c r="BT57" s="375"/>
      <c r="BU57" s="375"/>
      <c r="BV57" s="375"/>
      <c r="BW57" s="375"/>
      <c r="BX57" s="375"/>
      <c r="BY57" s="375"/>
      <c r="BZ57" s="375"/>
      <c r="CA57" s="375"/>
    </row>
    <row r="58" spans="13:79">
      <c r="M58" s="375" t="s">
        <v>1126</v>
      </c>
      <c r="N58" s="375" t="str">
        <f t="shared" si="0"/>
        <v>אלון הגליל</v>
      </c>
      <c r="O58" s="375" t="s">
        <v>1125</v>
      </c>
      <c r="P58" s="375">
        <v>501611826</v>
      </c>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5"/>
      <c r="BW58" s="375"/>
      <c r="BX58" s="375"/>
      <c r="BY58" s="375"/>
      <c r="BZ58" s="375"/>
      <c r="CA58" s="375"/>
    </row>
    <row r="59" spans="13:79" ht="15" thickBot="1">
      <c r="M59" s="375" t="s">
        <v>1224</v>
      </c>
      <c r="N59" s="375" t="str">
        <f t="shared" si="0"/>
        <v>אלון מורה</v>
      </c>
      <c r="O59" s="375" t="s">
        <v>1222</v>
      </c>
      <c r="P59" s="375">
        <v>501635791</v>
      </c>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c r="BM59" s="375"/>
      <c r="BN59" s="375"/>
      <c r="BO59" s="375"/>
      <c r="BP59" s="375"/>
      <c r="BQ59" s="375"/>
      <c r="BR59" s="375"/>
      <c r="BS59" s="375"/>
      <c r="BT59" s="375"/>
      <c r="BU59" s="375"/>
      <c r="BV59" s="375"/>
      <c r="BW59" s="375"/>
      <c r="BX59" s="375"/>
      <c r="BY59" s="375"/>
      <c r="BZ59" s="375"/>
      <c r="CA59" s="375"/>
    </row>
    <row r="60" spans="13:79" ht="15" thickBot="1">
      <c r="M60" s="375" t="s">
        <v>392</v>
      </c>
      <c r="N60" s="375" t="str">
        <f t="shared" si="0"/>
        <v>אלון שבות</v>
      </c>
      <c r="O60" s="375" t="s">
        <v>393</v>
      </c>
      <c r="P60" s="375">
        <v>501636047</v>
      </c>
      <c r="U60" s="381" t="s">
        <v>2314</v>
      </c>
      <c r="V60" s="382" t="str">
        <f>+VLOOKUP(G15,$U$2:$V$55,2,FALSE)</f>
        <v>ע1</v>
      </c>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c r="BM60" s="375"/>
      <c r="BN60" s="375"/>
      <c r="BO60" s="375"/>
      <c r="BP60" s="375"/>
      <c r="BQ60" s="375"/>
      <c r="BR60" s="375"/>
      <c r="BS60" s="375"/>
      <c r="BT60" s="375"/>
      <c r="BU60" s="375"/>
      <c r="BV60" s="375"/>
      <c r="BW60" s="375"/>
      <c r="BX60" s="375"/>
      <c r="BY60" s="375"/>
      <c r="BZ60" s="375"/>
      <c r="CA60" s="375"/>
    </row>
    <row r="61" spans="13:79">
      <c r="M61" s="375" t="s">
        <v>1127</v>
      </c>
      <c r="N61" s="375" t="str">
        <f t="shared" si="0"/>
        <v>אלוני אבא</v>
      </c>
      <c r="O61" s="375" t="s">
        <v>1125</v>
      </c>
      <c r="P61" s="375">
        <v>501604292</v>
      </c>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375"/>
      <c r="BT61" s="375"/>
      <c r="BU61" s="375"/>
      <c r="BV61" s="375"/>
      <c r="BW61" s="375"/>
      <c r="BX61" s="375"/>
      <c r="BY61" s="375"/>
      <c r="BZ61" s="375"/>
      <c r="CA61" s="375"/>
    </row>
    <row r="62" spans="13:79">
      <c r="M62" s="375" t="s">
        <v>365</v>
      </c>
      <c r="N62" s="375" t="str">
        <f t="shared" si="0"/>
        <v>אלוני הבשן</v>
      </c>
      <c r="O62" s="375" t="s">
        <v>362</v>
      </c>
      <c r="P62" s="375">
        <v>501640171</v>
      </c>
    </row>
    <row r="63" spans="13:79">
      <c r="M63" s="375" t="s">
        <v>1128</v>
      </c>
      <c r="N63" s="375" t="str">
        <f t="shared" si="0"/>
        <v>אלונים</v>
      </c>
      <c r="O63" s="375" t="s">
        <v>1125</v>
      </c>
      <c r="P63" s="375">
        <v>501602858</v>
      </c>
    </row>
    <row r="64" spans="13:79">
      <c r="M64" s="375" t="s">
        <v>366</v>
      </c>
      <c r="N64" s="375" t="str">
        <f t="shared" si="0"/>
        <v>אלי על</v>
      </c>
      <c r="O64" s="375" t="s">
        <v>362</v>
      </c>
      <c r="P64" s="375">
        <v>501640023</v>
      </c>
    </row>
    <row r="65" spans="13:16" ht="15">
      <c r="M65" s="375" t="s">
        <v>730</v>
      </c>
      <c r="N65" s="375" t="str">
        <f t="shared" si="0"/>
        <v>אליאב</v>
      </c>
      <c r="O65" s="376" t="s">
        <v>729</v>
      </c>
      <c r="P65" s="375">
        <v>501613657</v>
      </c>
    </row>
    <row r="66" spans="13:16">
      <c r="M66" s="375" t="s">
        <v>591</v>
      </c>
      <c r="N66" s="375" t="str">
        <f t="shared" si="0"/>
        <v>אליפז</v>
      </c>
      <c r="O66" s="375" t="s">
        <v>590</v>
      </c>
      <c r="P66" s="375">
        <v>501612485</v>
      </c>
    </row>
    <row r="67" spans="13:16">
      <c r="M67" s="375" t="s">
        <v>747</v>
      </c>
      <c r="N67" s="375" t="str">
        <f t="shared" ref="N67:N130" si="2">+RIGHT(M67,LEN(M67)-10)</f>
        <v>אליפלט</v>
      </c>
      <c r="O67" s="375" t="s">
        <v>748</v>
      </c>
      <c r="P67" s="375">
        <v>501607303</v>
      </c>
    </row>
    <row r="68" spans="13:16">
      <c r="M68" s="375" t="s">
        <v>763</v>
      </c>
      <c r="N68" s="375" t="str">
        <f t="shared" si="2"/>
        <v>אליקים</v>
      </c>
      <c r="O68" s="375" t="s">
        <v>762</v>
      </c>
      <c r="P68" s="375">
        <v>501606826</v>
      </c>
    </row>
    <row r="69" spans="13:16">
      <c r="M69" s="375" t="s">
        <v>1085</v>
      </c>
      <c r="N69" s="375" t="str">
        <f t="shared" si="2"/>
        <v>אלישיב</v>
      </c>
      <c r="O69" s="375" t="s">
        <v>1083</v>
      </c>
      <c r="P69" s="375">
        <v>501602049</v>
      </c>
    </row>
    <row r="70" spans="13:16">
      <c r="M70" s="375" t="s">
        <v>444</v>
      </c>
      <c r="N70" s="375" t="str">
        <f t="shared" si="2"/>
        <v>אלישמע</v>
      </c>
      <c r="O70" s="375" t="s">
        <v>443</v>
      </c>
      <c r="P70" s="375">
        <v>501608418</v>
      </c>
    </row>
    <row r="71" spans="13:16" ht="15">
      <c r="M71" s="375" t="s">
        <v>1035</v>
      </c>
      <c r="N71" s="375" t="str">
        <f t="shared" si="2"/>
        <v>אלמגור</v>
      </c>
      <c r="O71" s="376" t="s">
        <v>1036</v>
      </c>
      <c r="P71" s="375">
        <v>501611255</v>
      </c>
    </row>
    <row r="72" spans="13:16">
      <c r="M72" s="375" t="s">
        <v>775</v>
      </c>
      <c r="N72" s="375" t="str">
        <f t="shared" si="2"/>
        <v>אלמוג</v>
      </c>
      <c r="O72" s="375" t="s">
        <v>776</v>
      </c>
      <c r="P72" s="375">
        <v>501635569</v>
      </c>
    </row>
    <row r="73" spans="13:16" ht="15">
      <c r="M73" s="375" t="s">
        <v>1037</v>
      </c>
      <c r="N73" s="375" t="str">
        <f t="shared" si="2"/>
        <v>אלמות</v>
      </c>
      <c r="O73" s="376" t="s">
        <v>1036</v>
      </c>
      <c r="P73" s="375">
        <v>501603302</v>
      </c>
    </row>
    <row r="74" spans="13:16">
      <c r="M74" s="375" t="s">
        <v>394</v>
      </c>
      <c r="N74" s="375" t="str">
        <f t="shared" si="2"/>
        <v>אלעזר</v>
      </c>
      <c r="O74" s="375" t="s">
        <v>393</v>
      </c>
      <c r="P74" s="375">
        <v>501636187</v>
      </c>
    </row>
    <row r="75" spans="13:16">
      <c r="M75" s="375" t="s">
        <v>926</v>
      </c>
      <c r="N75" s="375" t="str">
        <f t="shared" si="2"/>
        <v>אלקוש</v>
      </c>
      <c r="O75" s="375" t="s">
        <v>924</v>
      </c>
      <c r="P75" s="375">
        <v>501606032</v>
      </c>
    </row>
    <row r="76" spans="13:16">
      <c r="M76" s="375" t="s">
        <v>308</v>
      </c>
      <c r="N76" s="375" t="str">
        <f t="shared" si="2"/>
        <v>אמונים</v>
      </c>
      <c r="O76" s="375" t="s">
        <v>305</v>
      </c>
      <c r="P76" s="375">
        <v>501607725</v>
      </c>
    </row>
    <row r="77" spans="13:16">
      <c r="M77" s="375" t="s">
        <v>949</v>
      </c>
      <c r="N77" s="375" t="str">
        <f t="shared" si="2"/>
        <v>אמירים</v>
      </c>
      <c r="O77" s="375" t="s">
        <v>947</v>
      </c>
      <c r="P77" s="375">
        <v>501610646</v>
      </c>
    </row>
    <row r="78" spans="13:16">
      <c r="M78" s="375" t="s">
        <v>749</v>
      </c>
      <c r="N78" s="375" t="str">
        <f t="shared" si="2"/>
        <v>אמנון</v>
      </c>
      <c r="O78" s="375" t="s">
        <v>748</v>
      </c>
      <c r="P78" s="375">
        <v>501612535</v>
      </c>
    </row>
    <row r="79" spans="13:16">
      <c r="M79" s="375" t="s">
        <v>1086</v>
      </c>
      <c r="N79" s="375" t="str">
        <f t="shared" si="2"/>
        <v>אמץ</v>
      </c>
      <c r="O79" s="375" t="s">
        <v>1083</v>
      </c>
      <c r="P79" s="375">
        <v>501606800</v>
      </c>
    </row>
    <row r="80" spans="13:16" ht="15">
      <c r="M80" s="375" t="s">
        <v>731</v>
      </c>
      <c r="N80" s="375" t="str">
        <f t="shared" si="2"/>
        <v>אמציה</v>
      </c>
      <c r="O80" s="376" t="s">
        <v>729</v>
      </c>
      <c r="P80" s="375">
        <v>501600233</v>
      </c>
    </row>
    <row r="81" spans="13:16">
      <c r="M81" s="375" t="s">
        <v>368</v>
      </c>
      <c r="N81" s="375" t="str">
        <f t="shared" si="2"/>
        <v>אניעם</v>
      </c>
      <c r="O81" s="375" t="s">
        <v>362</v>
      </c>
      <c r="P81" s="375">
        <v>501640122</v>
      </c>
    </row>
    <row r="82" spans="13:16">
      <c r="M82" s="375" t="s">
        <v>395</v>
      </c>
      <c r="N82" s="375" t="str">
        <f t="shared" si="2"/>
        <v>אספר</v>
      </c>
      <c r="O82" s="375" t="s">
        <v>393</v>
      </c>
      <c r="P82" s="375">
        <v>501637540</v>
      </c>
    </row>
    <row r="83" spans="13:16">
      <c r="M83" s="375" t="s">
        <v>369</v>
      </c>
      <c r="N83" s="375" t="str">
        <f t="shared" si="2"/>
        <v>אפיק</v>
      </c>
      <c r="O83" s="375" t="s">
        <v>362</v>
      </c>
      <c r="P83" s="375">
        <v>501643019</v>
      </c>
    </row>
    <row r="84" spans="13:16" ht="15">
      <c r="M84" s="375" t="s">
        <v>1038</v>
      </c>
      <c r="N84" s="375" t="str">
        <f t="shared" si="2"/>
        <v>אפיקים</v>
      </c>
      <c r="O84" s="376" t="s">
        <v>1036</v>
      </c>
      <c r="P84" s="375">
        <v>501601769</v>
      </c>
    </row>
    <row r="85" spans="13:16">
      <c r="M85" s="375" t="s">
        <v>785</v>
      </c>
      <c r="N85" s="375" t="str">
        <f t="shared" si="2"/>
        <v>אפק</v>
      </c>
      <c r="O85" s="375" t="s">
        <v>782</v>
      </c>
      <c r="P85" s="375">
        <v>501603138</v>
      </c>
    </row>
    <row r="86" spans="13:16">
      <c r="M86" s="375" t="s">
        <v>538</v>
      </c>
      <c r="N86" s="375" t="str">
        <f t="shared" si="2"/>
        <v>ארבל</v>
      </c>
      <c r="O86" s="375" t="s">
        <v>537</v>
      </c>
      <c r="P86" s="375">
        <v>501607014</v>
      </c>
    </row>
    <row r="87" spans="13:16">
      <c r="M87" s="375" t="s">
        <v>1173</v>
      </c>
      <c r="N87" s="375" t="str">
        <f t="shared" si="2"/>
        <v>ארגמן</v>
      </c>
      <c r="O87" s="375" t="s">
        <v>1174</v>
      </c>
      <c r="P87" s="375">
        <v>501635981</v>
      </c>
    </row>
    <row r="88" spans="13:16">
      <c r="M88" s="375" t="s">
        <v>1252</v>
      </c>
      <c r="N88" s="375" t="str">
        <f t="shared" si="2"/>
        <v>ארז</v>
      </c>
      <c r="O88" s="375" t="s">
        <v>1251</v>
      </c>
      <c r="P88" s="375">
        <v>501607147</v>
      </c>
    </row>
    <row r="89" spans="13:16">
      <c r="M89" s="375" t="s">
        <v>682</v>
      </c>
      <c r="N89" s="375" t="str">
        <f t="shared" si="2"/>
        <v>ארסוף</v>
      </c>
      <c r="O89" s="375" t="s">
        <v>681</v>
      </c>
      <c r="P89" s="375">
        <v>501613244</v>
      </c>
    </row>
    <row r="90" spans="13:16">
      <c r="M90" s="375" t="s">
        <v>970</v>
      </c>
      <c r="N90" s="375" t="str">
        <f t="shared" si="2"/>
        <v>אשבול</v>
      </c>
      <c r="O90" s="375" t="s">
        <v>971</v>
      </c>
      <c r="P90" s="375">
        <v>501600712</v>
      </c>
    </row>
    <row r="91" spans="13:16">
      <c r="M91" s="375" t="s">
        <v>988</v>
      </c>
      <c r="N91" s="375" t="str">
        <f t="shared" si="2"/>
        <v>אשבל</v>
      </c>
      <c r="O91" s="375" t="s">
        <v>987</v>
      </c>
      <c r="P91" s="375">
        <v>501612766</v>
      </c>
    </row>
    <row r="92" spans="13:16" ht="15">
      <c r="M92" s="375" t="s">
        <v>1039</v>
      </c>
      <c r="N92" s="375" t="str">
        <f t="shared" si="2"/>
        <v>אשדות יעקב (אחוד)</v>
      </c>
      <c r="O92" s="376" t="s">
        <v>1036</v>
      </c>
      <c r="P92" s="375">
        <v>501601991</v>
      </c>
    </row>
    <row r="93" spans="13:16" ht="15">
      <c r="M93" s="375" t="s">
        <v>1040</v>
      </c>
      <c r="N93" s="375" t="str">
        <f t="shared" si="2"/>
        <v>אשדות יעקב (מאוחד)</v>
      </c>
      <c r="O93" s="376" t="s">
        <v>1036</v>
      </c>
      <c r="P93" s="375">
        <v>501601884</v>
      </c>
    </row>
    <row r="94" spans="13:16">
      <c r="M94" s="375" t="s">
        <v>989</v>
      </c>
      <c r="N94" s="375" t="str">
        <f t="shared" si="2"/>
        <v>אשחר</v>
      </c>
      <c r="O94" s="375" t="s">
        <v>987</v>
      </c>
      <c r="P94" s="375">
        <v>501611883</v>
      </c>
    </row>
    <row r="95" spans="13:16">
      <c r="M95" s="375" t="s">
        <v>563</v>
      </c>
      <c r="N95" s="375" t="str">
        <f t="shared" si="2"/>
        <v>אשכולות</v>
      </c>
      <c r="O95" s="375" t="s">
        <v>562</v>
      </c>
      <c r="P95" s="375">
        <v>501637227</v>
      </c>
    </row>
    <row r="96" spans="13:16">
      <c r="M96" s="375" t="s">
        <v>1194</v>
      </c>
      <c r="N96" s="375" t="str">
        <f t="shared" si="2"/>
        <v>אשלים</v>
      </c>
      <c r="O96" s="375" t="s">
        <v>1195</v>
      </c>
      <c r="P96" s="375">
        <v>501611529</v>
      </c>
    </row>
    <row r="97" spans="13:16">
      <c r="M97" s="375" t="s">
        <v>786</v>
      </c>
      <c r="N97" s="375" t="str">
        <f t="shared" si="2"/>
        <v>אשרת</v>
      </c>
      <c r="O97" s="375" t="s">
        <v>782</v>
      </c>
      <c r="P97" s="375">
        <v>501612568</v>
      </c>
    </row>
    <row r="98" spans="13:16">
      <c r="M98" s="375" t="s">
        <v>847</v>
      </c>
      <c r="N98" s="375" t="str">
        <f t="shared" si="2"/>
        <v>אשתאול</v>
      </c>
      <c r="O98" s="375" t="s">
        <v>843</v>
      </c>
      <c r="P98" s="375">
        <v>501607402</v>
      </c>
    </row>
    <row r="99" spans="13:16">
      <c r="M99" s="375" t="s">
        <v>592</v>
      </c>
      <c r="N99" s="375" t="str">
        <f t="shared" si="2"/>
        <v>באר אורה</v>
      </c>
      <c r="O99" s="375" t="s">
        <v>590</v>
      </c>
      <c r="P99" s="375">
        <v>501600217</v>
      </c>
    </row>
    <row r="100" spans="13:16">
      <c r="M100" s="375" t="s">
        <v>1025</v>
      </c>
      <c r="N100" s="375" t="str">
        <f t="shared" si="2"/>
        <v>באר הדאג'</v>
      </c>
      <c r="O100" s="375" t="s">
        <v>1023</v>
      </c>
      <c r="P100" s="375">
        <v>501613483</v>
      </c>
    </row>
    <row r="101" spans="13:16">
      <c r="M101" s="375" t="s">
        <v>309</v>
      </c>
      <c r="N101" s="375" t="str">
        <f t="shared" si="2"/>
        <v>באר טוביה</v>
      </c>
      <c r="O101" s="375" t="s">
        <v>305</v>
      </c>
      <c r="P101" s="375">
        <v>501601553</v>
      </c>
    </row>
    <row r="102" spans="13:16">
      <c r="M102" s="375" t="s">
        <v>1196</v>
      </c>
      <c r="N102" s="375" t="str">
        <f t="shared" si="2"/>
        <v>באר מילכה</v>
      </c>
      <c r="O102" s="375" t="s">
        <v>1195</v>
      </c>
      <c r="P102" s="375">
        <v>501612782</v>
      </c>
    </row>
    <row r="103" spans="13:16">
      <c r="M103" s="375" t="s">
        <v>612</v>
      </c>
      <c r="N103" s="375" t="str">
        <f t="shared" si="2"/>
        <v>בארות יצחק</v>
      </c>
      <c r="O103" s="375" t="s">
        <v>611</v>
      </c>
      <c r="P103" s="375">
        <v>501604508</v>
      </c>
    </row>
    <row r="104" spans="13:16">
      <c r="M104" s="375" t="s">
        <v>1087</v>
      </c>
      <c r="N104" s="375" t="str">
        <f t="shared" si="2"/>
        <v>בארותים</v>
      </c>
      <c r="O104" s="375" t="s">
        <v>1083</v>
      </c>
      <c r="P104" s="375">
        <v>501606974</v>
      </c>
    </row>
    <row r="105" spans="13:16">
      <c r="M105" s="375" t="s">
        <v>275</v>
      </c>
      <c r="N105" s="375" t="str">
        <f t="shared" si="2"/>
        <v>בארי</v>
      </c>
      <c r="O105" s="375" t="s">
        <v>272</v>
      </c>
      <c r="P105" s="375">
        <v>501603997</v>
      </c>
    </row>
    <row r="106" spans="13:16">
      <c r="M106" s="375" t="s">
        <v>787</v>
      </c>
      <c r="N106" s="375" t="str">
        <f t="shared" si="2"/>
        <v>בוסתן הגליל</v>
      </c>
      <c r="O106" s="375" t="s">
        <v>782</v>
      </c>
      <c r="P106" s="375">
        <v>501605596</v>
      </c>
    </row>
    <row r="107" spans="13:16">
      <c r="M107" s="375" t="s">
        <v>1088</v>
      </c>
      <c r="N107" s="375" t="str">
        <f t="shared" si="2"/>
        <v>בורגתה</v>
      </c>
      <c r="O107" s="375" t="s">
        <v>1083</v>
      </c>
      <c r="P107" s="375">
        <v>501606982</v>
      </c>
    </row>
    <row r="108" spans="13:16">
      <c r="M108" s="375" t="s">
        <v>1089</v>
      </c>
      <c r="N108" s="375" t="str">
        <f t="shared" si="2"/>
        <v>בחן</v>
      </c>
      <c r="O108" s="375" t="s">
        <v>1083</v>
      </c>
      <c r="P108" s="375">
        <v>501620439</v>
      </c>
    </row>
    <row r="109" spans="13:16">
      <c r="M109" s="375" t="s">
        <v>972</v>
      </c>
      <c r="N109" s="375" t="str">
        <f t="shared" si="2"/>
        <v>בטחה</v>
      </c>
      <c r="O109" s="375" t="s">
        <v>971</v>
      </c>
      <c r="P109" s="375">
        <v>501607626</v>
      </c>
    </row>
    <row r="110" spans="13:16">
      <c r="M110" s="375" t="s">
        <v>950</v>
      </c>
      <c r="N110" s="375" t="str">
        <f t="shared" si="2"/>
        <v>ביריה</v>
      </c>
      <c r="O110" s="375" t="s">
        <v>947</v>
      </c>
      <c r="P110" s="375">
        <v>501603682</v>
      </c>
    </row>
    <row r="111" spans="13:16">
      <c r="M111" s="375" t="s">
        <v>346</v>
      </c>
      <c r="N111" s="375" t="str">
        <f t="shared" si="2"/>
        <v>בית אלעזרי</v>
      </c>
      <c r="O111" s="375" t="s">
        <v>347</v>
      </c>
      <c r="P111" s="375">
        <v>501605620</v>
      </c>
    </row>
    <row r="112" spans="13:16">
      <c r="M112" s="375" t="s">
        <v>477</v>
      </c>
      <c r="N112" s="375" t="str">
        <f t="shared" si="2"/>
        <v>בית אלפא</v>
      </c>
      <c r="O112" s="375" t="s">
        <v>474</v>
      </c>
      <c r="P112" s="375">
        <v>501600951</v>
      </c>
    </row>
    <row r="113" spans="13:16">
      <c r="M113" s="375" t="s">
        <v>654</v>
      </c>
      <c r="N113" s="375" t="str">
        <f t="shared" si="2"/>
        <v>בית ארן</v>
      </c>
      <c r="O113" s="375" t="s">
        <v>655</v>
      </c>
      <c r="P113" s="375">
        <v>501603179</v>
      </c>
    </row>
    <row r="114" spans="13:16">
      <c r="M114" s="375" t="s">
        <v>696</v>
      </c>
      <c r="N114" s="375" t="str">
        <f t="shared" si="2"/>
        <v>בית גברין</v>
      </c>
      <c r="O114" s="375" t="s">
        <v>695</v>
      </c>
      <c r="P114" s="375">
        <v>501606198</v>
      </c>
    </row>
    <row r="115" spans="13:16">
      <c r="M115" s="375" t="s">
        <v>602</v>
      </c>
      <c r="N115" s="375" t="str">
        <f t="shared" si="2"/>
        <v>בית גמליאל</v>
      </c>
      <c r="O115" s="375" t="s">
        <v>603</v>
      </c>
      <c r="P115" s="375">
        <v>501605711</v>
      </c>
    </row>
    <row r="116" spans="13:16">
      <c r="M116" s="375" t="s">
        <v>1206</v>
      </c>
      <c r="N116" s="375" t="str">
        <f t="shared" si="2"/>
        <v>בית הגדי</v>
      </c>
      <c r="O116" s="375" t="s">
        <v>1207</v>
      </c>
      <c r="P116" s="375">
        <v>501607238</v>
      </c>
    </row>
    <row r="117" spans="13:16">
      <c r="M117" s="375" t="s">
        <v>1090</v>
      </c>
      <c r="N117" s="375" t="str">
        <f t="shared" si="2"/>
        <v>בית הלוי</v>
      </c>
      <c r="O117" s="375" t="s">
        <v>1083</v>
      </c>
      <c r="P117" s="375">
        <v>501603732</v>
      </c>
    </row>
    <row r="118" spans="13:16">
      <c r="M118" s="375" t="s">
        <v>750</v>
      </c>
      <c r="N118" s="375" t="str">
        <f t="shared" si="2"/>
        <v>בית הלל</v>
      </c>
      <c r="O118" s="375" t="s">
        <v>748</v>
      </c>
      <c r="P118" s="375">
        <v>501603229</v>
      </c>
    </row>
    <row r="119" spans="13:16">
      <c r="M119" s="375" t="s">
        <v>788</v>
      </c>
      <c r="N119" s="375" t="str">
        <f t="shared" si="2"/>
        <v>בית העמק</v>
      </c>
      <c r="O119" s="375" t="s">
        <v>782</v>
      </c>
      <c r="P119" s="375">
        <v>501605729</v>
      </c>
    </row>
    <row r="120" spans="13:16">
      <c r="M120" s="375" t="s">
        <v>777</v>
      </c>
      <c r="N120" s="375" t="str">
        <f t="shared" si="2"/>
        <v>בית הערבה</v>
      </c>
      <c r="O120" s="375" t="s">
        <v>776</v>
      </c>
      <c r="P120" s="375">
        <v>501636450</v>
      </c>
    </row>
    <row r="121" spans="13:16">
      <c r="M121" s="375" t="s">
        <v>478</v>
      </c>
      <c r="N121" s="375" t="str">
        <f t="shared" si="2"/>
        <v>בית השטה</v>
      </c>
      <c r="O121" s="375" t="s">
        <v>474</v>
      </c>
      <c r="P121" s="375">
        <v>501602429</v>
      </c>
    </row>
    <row r="122" spans="13:16">
      <c r="M122" s="375" t="s">
        <v>1129</v>
      </c>
      <c r="N122" s="375" t="str">
        <f t="shared" si="2"/>
        <v>בית זיד</v>
      </c>
      <c r="O122" s="375" t="s">
        <v>1125</v>
      </c>
      <c r="P122" s="375">
        <v>501603534</v>
      </c>
    </row>
    <row r="123" spans="13:16">
      <c r="M123" s="375" t="s">
        <v>848</v>
      </c>
      <c r="N123" s="375" t="str">
        <f t="shared" si="2"/>
        <v>בית זית</v>
      </c>
      <c r="O123" s="375" t="s">
        <v>843</v>
      </c>
      <c r="P123" s="375">
        <v>501607105</v>
      </c>
    </row>
    <row r="124" spans="13:16" ht="15">
      <c r="M124" s="375" t="s">
        <v>1041</v>
      </c>
      <c r="N124" s="375" t="str">
        <f t="shared" si="2"/>
        <v>בית זרע</v>
      </c>
      <c r="O124" s="376" t="s">
        <v>1036</v>
      </c>
      <c r="P124" s="375">
        <v>501601439</v>
      </c>
    </row>
    <row r="125" spans="13:16">
      <c r="M125" s="375" t="s">
        <v>814</v>
      </c>
      <c r="N125" s="375" t="str">
        <f t="shared" si="2"/>
        <v>בית חורון</v>
      </c>
      <c r="O125" s="375" t="s">
        <v>815</v>
      </c>
      <c r="P125" s="375">
        <v>501635759</v>
      </c>
    </row>
    <row r="126" spans="13:16">
      <c r="M126" s="375" t="s">
        <v>1027</v>
      </c>
      <c r="N126" s="375" t="str">
        <f t="shared" si="2"/>
        <v>בית חלקיה</v>
      </c>
      <c r="O126" s="375" t="s">
        <v>1028</v>
      </c>
      <c r="P126" s="375">
        <v>501620330</v>
      </c>
    </row>
    <row r="127" spans="13:16">
      <c r="M127" s="375" t="s">
        <v>434</v>
      </c>
      <c r="N127" s="375" t="str">
        <f t="shared" si="2"/>
        <v>בית חנן</v>
      </c>
      <c r="O127" s="375" t="s">
        <v>433</v>
      </c>
      <c r="P127" s="375">
        <v>501601595</v>
      </c>
    </row>
    <row r="128" spans="13:16">
      <c r="M128" s="375" t="s">
        <v>656</v>
      </c>
      <c r="N128" s="375" t="str">
        <f t="shared" si="2"/>
        <v>בית חנניה</v>
      </c>
      <c r="O128" s="375" t="s">
        <v>655</v>
      </c>
      <c r="P128" s="375">
        <v>501608004</v>
      </c>
    </row>
    <row r="129" spans="13:16">
      <c r="M129" s="375" t="s">
        <v>1091</v>
      </c>
      <c r="N129" s="375" t="str">
        <f t="shared" si="2"/>
        <v>בית חרות</v>
      </c>
      <c r="O129" s="375" t="s">
        <v>1083</v>
      </c>
      <c r="P129" s="375">
        <v>501608772</v>
      </c>
    </row>
    <row r="130" spans="13:16">
      <c r="M130" s="375" t="s">
        <v>407</v>
      </c>
      <c r="N130" s="375" t="str">
        <f t="shared" si="2"/>
        <v>בית חשמונאי</v>
      </c>
      <c r="O130" s="375" t="s">
        <v>408</v>
      </c>
      <c r="P130" s="375">
        <v>501610505</v>
      </c>
    </row>
    <row r="131" spans="13:16">
      <c r="M131" s="375" t="s">
        <v>683</v>
      </c>
      <c r="N131" s="375" t="str">
        <f t="shared" ref="N131:N194" si="3">+RIGHT(M131,LEN(M131)-10)</f>
        <v>בית יהושע</v>
      </c>
      <c r="O131" s="375" t="s">
        <v>681</v>
      </c>
      <c r="P131" s="375">
        <v>501602882</v>
      </c>
    </row>
    <row r="132" spans="13:16">
      <c r="M132" s="375" t="s">
        <v>1058</v>
      </c>
      <c r="N132" s="375" t="str">
        <f t="shared" si="3"/>
        <v>בית יוסף</v>
      </c>
      <c r="O132" s="375" t="s">
        <v>1059</v>
      </c>
      <c r="P132" s="375">
        <v>501602650</v>
      </c>
    </row>
    <row r="133" spans="13:16">
      <c r="M133" s="375" t="s">
        <v>1092</v>
      </c>
      <c r="N133" s="375" t="str">
        <f t="shared" si="3"/>
        <v>בית ינאי</v>
      </c>
      <c r="O133" s="375" t="s">
        <v>1083</v>
      </c>
      <c r="P133" s="375">
        <v>501602007</v>
      </c>
    </row>
    <row r="134" spans="13:16">
      <c r="M134" s="375" t="s">
        <v>1093</v>
      </c>
      <c r="N134" s="375" t="str">
        <f t="shared" si="3"/>
        <v>בית יצחק שער חפר</v>
      </c>
      <c r="O134" s="375" t="s">
        <v>1083</v>
      </c>
      <c r="P134" s="375">
        <v>501603260</v>
      </c>
    </row>
    <row r="135" spans="13:16">
      <c r="M135" s="375" t="s">
        <v>1130</v>
      </c>
      <c r="N135" s="375" t="str">
        <f t="shared" si="3"/>
        <v>בית לחם הגלילית</v>
      </c>
      <c r="O135" s="375" t="s">
        <v>1125</v>
      </c>
      <c r="P135" s="375">
        <v>501604300</v>
      </c>
    </row>
    <row r="136" spans="13:16">
      <c r="M136" s="375" t="s">
        <v>849</v>
      </c>
      <c r="N136" s="375" t="str">
        <f t="shared" si="3"/>
        <v>בית מאיר</v>
      </c>
      <c r="O136" s="375" t="s">
        <v>843</v>
      </c>
      <c r="P136" s="375">
        <v>501607519</v>
      </c>
    </row>
    <row r="137" spans="13:16">
      <c r="M137" s="375" t="s">
        <v>613</v>
      </c>
      <c r="N137" s="375" t="str">
        <f t="shared" si="3"/>
        <v>בית נחמיה</v>
      </c>
      <c r="O137" s="375" t="s">
        <v>611</v>
      </c>
      <c r="P137" s="375">
        <v>501607840</v>
      </c>
    </row>
    <row r="138" spans="13:16">
      <c r="M138" s="375" t="s">
        <v>697</v>
      </c>
      <c r="N138" s="375" t="str">
        <f t="shared" si="3"/>
        <v>בית ניר</v>
      </c>
      <c r="O138" s="375" t="s">
        <v>695</v>
      </c>
      <c r="P138" s="375">
        <v>501600167</v>
      </c>
    </row>
    <row r="139" spans="13:16">
      <c r="M139" s="375" t="s">
        <v>850</v>
      </c>
      <c r="N139" s="375" t="str">
        <f t="shared" si="3"/>
        <v>בית נקופה</v>
      </c>
      <c r="O139" s="375" t="s">
        <v>843</v>
      </c>
      <c r="P139" s="375">
        <v>501606727</v>
      </c>
    </row>
    <row r="140" spans="13:16">
      <c r="M140" s="375" t="s">
        <v>435</v>
      </c>
      <c r="N140" s="375" t="str">
        <f t="shared" si="3"/>
        <v>בית עובד</v>
      </c>
      <c r="O140" s="375" t="s">
        <v>433</v>
      </c>
      <c r="P140" s="375">
        <v>501602023</v>
      </c>
    </row>
    <row r="141" spans="13:16">
      <c r="M141" s="375" t="s">
        <v>409</v>
      </c>
      <c r="N141" s="375" t="str">
        <f t="shared" si="3"/>
        <v>בית עזיאל</v>
      </c>
      <c r="O141" s="375" t="s">
        <v>408</v>
      </c>
      <c r="P141" s="375">
        <v>501603013</v>
      </c>
    </row>
    <row r="142" spans="13:16">
      <c r="M142" s="375" t="s">
        <v>310</v>
      </c>
      <c r="N142" s="375" t="str">
        <f t="shared" si="3"/>
        <v>בית עזרא</v>
      </c>
      <c r="O142" s="375" t="s">
        <v>305</v>
      </c>
      <c r="P142" s="375">
        <v>501607568</v>
      </c>
    </row>
    <row r="143" spans="13:16">
      <c r="M143" s="375" t="s">
        <v>614</v>
      </c>
      <c r="N143" s="375" t="str">
        <f t="shared" si="3"/>
        <v>בית עריף</v>
      </c>
      <c r="O143" s="375" t="s">
        <v>611</v>
      </c>
      <c r="P143" s="375">
        <v>501606040</v>
      </c>
    </row>
    <row r="144" spans="13:16">
      <c r="M144" s="375" t="s">
        <v>332</v>
      </c>
      <c r="N144" s="375" t="str">
        <f t="shared" si="3"/>
        <v>בית קמה</v>
      </c>
      <c r="O144" s="375" t="s">
        <v>333</v>
      </c>
      <c r="P144" s="375">
        <v>501605984</v>
      </c>
    </row>
    <row r="145" spans="13:16">
      <c r="M145" s="375" t="s">
        <v>539</v>
      </c>
      <c r="N145" s="375" t="str">
        <f t="shared" si="3"/>
        <v>בית קשת</v>
      </c>
      <c r="O145" s="375" t="s">
        <v>537</v>
      </c>
      <c r="P145" s="375">
        <v>501603658</v>
      </c>
    </row>
    <row r="146" spans="13:16">
      <c r="M146" s="375" t="s">
        <v>604</v>
      </c>
      <c r="N146" s="375" t="str">
        <f t="shared" si="3"/>
        <v>בית רבן</v>
      </c>
      <c r="O146" s="375" t="s">
        <v>603</v>
      </c>
      <c r="P146" s="375">
        <v>501608483</v>
      </c>
    </row>
    <row r="147" spans="13:16">
      <c r="M147" s="375" t="s">
        <v>540</v>
      </c>
      <c r="N147" s="375" t="str">
        <f t="shared" si="3"/>
        <v>בית רמון</v>
      </c>
      <c r="O147" s="375" t="s">
        <v>537</v>
      </c>
      <c r="P147" s="375">
        <v>501611628</v>
      </c>
    </row>
    <row r="148" spans="13:16">
      <c r="M148" s="375" t="s">
        <v>1131</v>
      </c>
      <c r="N148" s="375" t="str">
        <f t="shared" si="3"/>
        <v>בית שערים</v>
      </c>
      <c r="O148" s="375" t="s">
        <v>1125</v>
      </c>
      <c r="P148" s="375">
        <v>501602486</v>
      </c>
    </row>
    <row r="149" spans="13:16">
      <c r="M149" s="375" t="s">
        <v>634</v>
      </c>
      <c r="N149" s="375" t="str">
        <f t="shared" si="3"/>
        <v>בית שקמה</v>
      </c>
      <c r="O149" s="375" t="s">
        <v>635</v>
      </c>
      <c r="P149" s="375">
        <v>501607477</v>
      </c>
    </row>
    <row r="150" spans="13:16">
      <c r="M150" s="375" t="s">
        <v>1094</v>
      </c>
      <c r="N150" s="375" t="str">
        <f t="shared" si="3"/>
        <v>ביתן אהרן</v>
      </c>
      <c r="O150" s="375" t="s">
        <v>1083</v>
      </c>
      <c r="P150" s="375">
        <v>501602528</v>
      </c>
    </row>
    <row r="151" spans="13:16">
      <c r="M151" s="375" t="s">
        <v>1132</v>
      </c>
      <c r="N151" s="375" t="str">
        <f t="shared" si="3"/>
        <v>בלפוריה</v>
      </c>
      <c r="O151" s="375" t="s">
        <v>1125</v>
      </c>
      <c r="P151" s="375">
        <v>501600944</v>
      </c>
    </row>
    <row r="152" spans="13:16">
      <c r="M152" s="375" t="s">
        <v>605</v>
      </c>
      <c r="N152" s="375" t="str">
        <f t="shared" si="3"/>
        <v>בן זכאי</v>
      </c>
      <c r="O152" s="375" t="s">
        <v>603</v>
      </c>
      <c r="P152" s="375">
        <v>501607600</v>
      </c>
    </row>
    <row r="153" spans="13:16">
      <c r="M153" s="375" t="s">
        <v>789</v>
      </c>
      <c r="N153" s="375" t="str">
        <f t="shared" si="3"/>
        <v>בן עמי</v>
      </c>
      <c r="O153" s="375" t="s">
        <v>782</v>
      </c>
      <c r="P153" s="375">
        <v>501607121</v>
      </c>
    </row>
    <row r="154" spans="13:16">
      <c r="M154" s="375" t="s">
        <v>615</v>
      </c>
      <c r="N154" s="375" t="str">
        <f t="shared" si="3"/>
        <v>בן שמן(מושב</v>
      </c>
      <c r="O154" s="375" t="s">
        <v>611</v>
      </c>
      <c r="P154" s="375">
        <v>501620132</v>
      </c>
    </row>
    <row r="155" spans="13:16" ht="15">
      <c r="M155" s="375" t="s">
        <v>732</v>
      </c>
      <c r="N155" s="375" t="str">
        <f t="shared" si="3"/>
        <v>בני דקלים</v>
      </c>
      <c r="O155" s="376" t="s">
        <v>729</v>
      </c>
      <c r="P155" s="375">
        <v>501613681</v>
      </c>
    </row>
    <row r="156" spans="13:16">
      <c r="M156" s="375" t="s">
        <v>606</v>
      </c>
      <c r="N156" s="375" t="str">
        <f t="shared" si="3"/>
        <v>בני דרום</v>
      </c>
      <c r="O156" s="375" t="s">
        <v>603</v>
      </c>
      <c r="P156" s="375">
        <v>501605927</v>
      </c>
    </row>
    <row r="157" spans="13:16">
      <c r="M157" s="375" t="s">
        <v>709</v>
      </c>
      <c r="N157" s="375" t="str">
        <f t="shared" si="3"/>
        <v>בני דרור</v>
      </c>
      <c r="O157" s="375" t="s">
        <v>710</v>
      </c>
      <c r="P157" s="375">
        <v>501603864</v>
      </c>
    </row>
    <row r="158" spans="13:16">
      <c r="M158" s="375" t="s">
        <v>370</v>
      </c>
      <c r="N158" s="375" t="str">
        <f t="shared" si="3"/>
        <v>בני יהודה</v>
      </c>
      <c r="O158" s="375" t="s">
        <v>362</v>
      </c>
      <c r="P158" s="375">
        <v>501640155</v>
      </c>
    </row>
    <row r="159" spans="13:16">
      <c r="M159" s="375" t="s">
        <v>276</v>
      </c>
      <c r="N159" s="375" t="str">
        <f t="shared" si="3"/>
        <v>בני נצרים</v>
      </c>
      <c r="O159" s="375" t="s">
        <v>272</v>
      </c>
      <c r="P159" s="375">
        <v>501613632</v>
      </c>
    </row>
    <row r="160" spans="13:16">
      <c r="M160" s="375" t="s">
        <v>616</v>
      </c>
      <c r="N160" s="375" t="str">
        <f t="shared" si="3"/>
        <v>בני עטרות</v>
      </c>
      <c r="O160" s="375" t="s">
        <v>611</v>
      </c>
      <c r="P160" s="375">
        <v>501604482</v>
      </c>
    </row>
    <row r="161" spans="13:16">
      <c r="M161" s="375" t="s">
        <v>684</v>
      </c>
      <c r="N161" s="375" t="str">
        <f t="shared" si="3"/>
        <v>בני ציון</v>
      </c>
      <c r="O161" s="375" t="s">
        <v>681</v>
      </c>
      <c r="P161" s="375">
        <v>501604185</v>
      </c>
    </row>
    <row r="162" spans="13:16">
      <c r="M162" s="375" t="s">
        <v>1029</v>
      </c>
      <c r="N162" s="375" t="str">
        <f t="shared" si="3"/>
        <v>בני ראם</v>
      </c>
      <c r="O162" s="375" t="s">
        <v>1028</v>
      </c>
      <c r="P162" s="375">
        <v>501605885</v>
      </c>
    </row>
    <row r="163" spans="13:16">
      <c r="M163" s="375" t="s">
        <v>348</v>
      </c>
      <c r="N163" s="375" t="str">
        <f t="shared" si="3"/>
        <v>בניה</v>
      </c>
      <c r="O163" s="375" t="s">
        <v>347</v>
      </c>
      <c r="P163" s="375">
        <v>501606859</v>
      </c>
    </row>
    <row r="164" spans="13:16">
      <c r="M164" s="375" t="s">
        <v>685</v>
      </c>
      <c r="N164" s="375" t="str">
        <f t="shared" si="3"/>
        <v>בצרה</v>
      </c>
      <c r="O164" s="375" t="s">
        <v>681</v>
      </c>
      <c r="P164" s="375">
        <v>501603898</v>
      </c>
    </row>
    <row r="165" spans="13:16">
      <c r="M165" s="375" t="s">
        <v>311</v>
      </c>
      <c r="N165" s="375" t="str">
        <f t="shared" si="3"/>
        <v>בצרון</v>
      </c>
      <c r="O165" s="375" t="s">
        <v>305</v>
      </c>
      <c r="P165" s="375">
        <v>501602346</v>
      </c>
    </row>
    <row r="166" spans="13:16">
      <c r="M166" s="375" t="s">
        <v>790</v>
      </c>
      <c r="N166" s="375" t="str">
        <f t="shared" si="3"/>
        <v>בצת</v>
      </c>
      <c r="O166" s="375" t="s">
        <v>782</v>
      </c>
      <c r="P166" s="375">
        <v>501605893</v>
      </c>
    </row>
    <row r="167" spans="13:16">
      <c r="M167" s="375" t="s">
        <v>851</v>
      </c>
      <c r="N167" s="375" t="str">
        <f t="shared" si="3"/>
        <v>בקוע</v>
      </c>
      <c r="O167" s="375" t="s">
        <v>843</v>
      </c>
      <c r="P167" s="375">
        <v>501608640</v>
      </c>
    </row>
    <row r="168" spans="13:16">
      <c r="M168" s="375" t="s">
        <v>1175</v>
      </c>
      <c r="N168" s="375" t="str">
        <f t="shared" si="3"/>
        <v>בקעות</v>
      </c>
      <c r="O168" s="375" t="s">
        <v>1174</v>
      </c>
      <c r="P168" s="375">
        <v>501636120</v>
      </c>
    </row>
    <row r="169" spans="13:16">
      <c r="M169" s="375" t="s">
        <v>852</v>
      </c>
      <c r="N169" s="375" t="str">
        <f t="shared" si="3"/>
        <v>בר גיורא</v>
      </c>
      <c r="O169" s="375" t="s">
        <v>843</v>
      </c>
      <c r="P169" s="375">
        <v>501608236</v>
      </c>
    </row>
    <row r="170" spans="13:16">
      <c r="M170" s="375" t="s">
        <v>951</v>
      </c>
      <c r="N170" s="375" t="str">
        <f t="shared" si="3"/>
        <v>בר יוחאי</v>
      </c>
      <c r="O170" s="375" t="s">
        <v>947</v>
      </c>
      <c r="P170" s="375">
        <v>501611917</v>
      </c>
    </row>
    <row r="171" spans="13:16">
      <c r="M171" s="375" t="s">
        <v>1225</v>
      </c>
      <c r="N171" s="375" t="str">
        <f t="shared" si="3"/>
        <v>ברוכין</v>
      </c>
      <c r="O171" s="375" t="s">
        <v>1222</v>
      </c>
      <c r="P171" s="375">
        <v>501637441</v>
      </c>
    </row>
    <row r="172" spans="13:16">
      <c r="M172" s="375" t="s">
        <v>1253</v>
      </c>
      <c r="N172" s="375" t="str">
        <f t="shared" si="3"/>
        <v>ברור חיל</v>
      </c>
      <c r="O172" s="375" t="s">
        <v>1251</v>
      </c>
      <c r="P172" s="375">
        <v>501604284</v>
      </c>
    </row>
    <row r="173" spans="13:16">
      <c r="M173" s="375" t="s">
        <v>334</v>
      </c>
      <c r="N173" s="375" t="str">
        <f t="shared" si="3"/>
        <v>ברוש</v>
      </c>
      <c r="O173" s="375" t="s">
        <v>333</v>
      </c>
      <c r="P173" s="375">
        <v>501620603</v>
      </c>
    </row>
    <row r="174" spans="13:16">
      <c r="M174" s="375" t="s">
        <v>1226</v>
      </c>
      <c r="N174" s="375" t="str">
        <f t="shared" si="3"/>
        <v>ברכה</v>
      </c>
      <c r="O174" s="375" t="s">
        <v>1222</v>
      </c>
      <c r="P174" s="375">
        <v>501637102</v>
      </c>
    </row>
    <row r="175" spans="13:16">
      <c r="M175" s="375" t="s">
        <v>636</v>
      </c>
      <c r="N175" s="375" t="str">
        <f t="shared" si="3"/>
        <v>ברכיה</v>
      </c>
      <c r="O175" s="375" t="s">
        <v>635</v>
      </c>
      <c r="P175" s="375">
        <v>501607469</v>
      </c>
    </row>
    <row r="176" spans="13:16">
      <c r="M176" s="375" t="s">
        <v>508</v>
      </c>
      <c r="N176" s="375" t="str">
        <f t="shared" si="3"/>
        <v>ברעם</v>
      </c>
      <c r="O176" s="375" t="s">
        <v>507</v>
      </c>
      <c r="P176" s="375">
        <v>501606677</v>
      </c>
    </row>
    <row r="177" spans="13:16">
      <c r="M177" s="375" t="s">
        <v>479</v>
      </c>
      <c r="N177" s="375" t="str">
        <f t="shared" si="3"/>
        <v>ברק</v>
      </c>
      <c r="O177" s="375" t="s">
        <v>474</v>
      </c>
      <c r="P177" s="375">
        <v>501601413</v>
      </c>
    </row>
    <row r="178" spans="13:16">
      <c r="M178" s="375" t="s">
        <v>903</v>
      </c>
      <c r="N178" s="375" t="str">
        <f t="shared" si="3"/>
        <v>ברקאי</v>
      </c>
      <c r="O178" s="375" t="s">
        <v>901</v>
      </c>
      <c r="P178" s="375">
        <v>501606172</v>
      </c>
    </row>
    <row r="179" spans="13:16">
      <c r="M179" s="375" t="s">
        <v>1227</v>
      </c>
      <c r="N179" s="375" t="str">
        <f t="shared" si="3"/>
        <v>ברקן</v>
      </c>
      <c r="O179" s="375" t="s">
        <v>1222</v>
      </c>
      <c r="P179" s="375">
        <v>501636542</v>
      </c>
    </row>
    <row r="180" spans="13:16">
      <c r="M180" s="375" t="s">
        <v>617</v>
      </c>
      <c r="N180" s="375" t="str">
        <f t="shared" si="3"/>
        <v>ברקת</v>
      </c>
      <c r="O180" s="375" t="s">
        <v>611</v>
      </c>
      <c r="P180" s="375">
        <v>501620389</v>
      </c>
    </row>
    <row r="181" spans="13:16">
      <c r="M181" s="375" t="s">
        <v>637</v>
      </c>
      <c r="N181" s="375" t="str">
        <f t="shared" si="3"/>
        <v>בת הדר</v>
      </c>
      <c r="O181" s="375" t="s">
        <v>635</v>
      </c>
      <c r="P181" s="375">
        <v>501613236</v>
      </c>
    </row>
    <row r="182" spans="13:16">
      <c r="M182" s="375" t="s">
        <v>1095</v>
      </c>
      <c r="N182" s="375" t="str">
        <f t="shared" si="3"/>
        <v>בת חן</v>
      </c>
      <c r="O182" s="375" t="s">
        <v>1083</v>
      </c>
      <c r="P182" s="375">
        <v>501613616</v>
      </c>
    </row>
    <row r="183" spans="13:16">
      <c r="M183" s="375" t="s">
        <v>1096</v>
      </c>
      <c r="N183" s="375" t="str">
        <f t="shared" si="3"/>
        <v>בת חפר</v>
      </c>
      <c r="O183" s="375" t="s">
        <v>1083</v>
      </c>
      <c r="P183" s="375">
        <v>501613194</v>
      </c>
    </row>
    <row r="184" spans="13:16">
      <c r="M184" s="375" t="s">
        <v>396</v>
      </c>
      <c r="N184" s="375" t="str">
        <f t="shared" si="3"/>
        <v>בת עין</v>
      </c>
      <c r="O184" s="375" t="s">
        <v>393</v>
      </c>
      <c r="P184" s="375">
        <v>501637946</v>
      </c>
    </row>
    <row r="185" spans="13:16">
      <c r="M185" s="375" t="s">
        <v>657</v>
      </c>
      <c r="N185" s="375" t="str">
        <f t="shared" si="3"/>
        <v>בת שלמה</v>
      </c>
      <c r="O185" s="375" t="s">
        <v>655</v>
      </c>
      <c r="P185" s="375">
        <v>501600332</v>
      </c>
    </row>
    <row r="186" spans="13:16">
      <c r="M186" s="375" t="s">
        <v>1097</v>
      </c>
      <c r="N186" s="375" t="str">
        <f t="shared" si="3"/>
        <v>גאולי תימן</v>
      </c>
      <c r="O186" s="375" t="s">
        <v>1083</v>
      </c>
      <c r="P186" s="375">
        <v>501608723</v>
      </c>
    </row>
    <row r="187" spans="13:16">
      <c r="M187" s="375" t="s">
        <v>711</v>
      </c>
      <c r="N187" s="375" t="str">
        <f t="shared" si="3"/>
        <v>גאולים</v>
      </c>
      <c r="O187" s="375" t="s">
        <v>710</v>
      </c>
      <c r="P187" s="375">
        <v>501603799</v>
      </c>
    </row>
    <row r="188" spans="13:16">
      <c r="M188" s="375" t="s">
        <v>436</v>
      </c>
      <c r="N188" s="375" t="str">
        <f t="shared" si="3"/>
        <v>גאליה</v>
      </c>
      <c r="O188" s="375" t="s">
        <v>433</v>
      </c>
      <c r="P188" s="375">
        <v>501608533</v>
      </c>
    </row>
    <row r="189" spans="13:16">
      <c r="M189" s="375" t="s">
        <v>277</v>
      </c>
      <c r="N189" s="375" t="str">
        <f t="shared" si="3"/>
        <v>גבולות</v>
      </c>
      <c r="O189" s="375" t="s">
        <v>272</v>
      </c>
      <c r="P189" s="375">
        <v>501603526</v>
      </c>
    </row>
    <row r="190" spans="13:16">
      <c r="M190" s="375" t="s">
        <v>1254</v>
      </c>
      <c r="N190" s="375" t="str">
        <f t="shared" si="3"/>
        <v>גבים</v>
      </c>
      <c r="O190" s="375" t="s">
        <v>1251</v>
      </c>
      <c r="P190" s="375">
        <v>501604243</v>
      </c>
    </row>
    <row r="191" spans="13:16">
      <c r="M191" s="375" t="s">
        <v>480</v>
      </c>
      <c r="N191" s="375" t="str">
        <f t="shared" si="3"/>
        <v>גבע</v>
      </c>
      <c r="O191" s="375" t="s">
        <v>474</v>
      </c>
      <c r="P191" s="375">
        <v>501600860</v>
      </c>
    </row>
    <row r="192" spans="13:16">
      <c r="M192" s="375" t="s">
        <v>816</v>
      </c>
      <c r="N192" s="375" t="str">
        <f t="shared" si="3"/>
        <v>גבע בנימין</v>
      </c>
      <c r="O192" s="375" t="s">
        <v>815</v>
      </c>
      <c r="P192" s="375">
        <v>501637631</v>
      </c>
    </row>
    <row r="193" spans="13:16">
      <c r="M193" s="375" t="s">
        <v>658</v>
      </c>
      <c r="N193" s="375" t="str">
        <f t="shared" si="3"/>
        <v>גבע כרמל</v>
      </c>
      <c r="O193" s="375" t="s">
        <v>655</v>
      </c>
      <c r="P193" s="375">
        <v>501606834</v>
      </c>
    </row>
    <row r="194" spans="13:16">
      <c r="M194" s="375" t="s">
        <v>1208</v>
      </c>
      <c r="N194" s="375" t="str">
        <f t="shared" si="3"/>
        <v>גבעולים</v>
      </c>
      <c r="O194" s="375" t="s">
        <v>1207</v>
      </c>
      <c r="P194" s="375">
        <v>501620140</v>
      </c>
    </row>
    <row r="195" spans="13:16">
      <c r="M195" s="375" t="s">
        <v>817</v>
      </c>
      <c r="N195" s="375" t="str">
        <f t="shared" ref="N195:N258" si="4">+RIGHT(M195,LEN(M195)-10)</f>
        <v>גבעון החדשה</v>
      </c>
      <c r="O195" s="375" t="s">
        <v>815</v>
      </c>
      <c r="P195" s="375">
        <v>501636443</v>
      </c>
    </row>
    <row r="196" spans="13:16">
      <c r="M196" s="375" t="s">
        <v>335</v>
      </c>
      <c r="N196" s="375" t="str">
        <f t="shared" si="4"/>
        <v>גבעות בר</v>
      </c>
      <c r="O196" s="375" t="s">
        <v>333</v>
      </c>
      <c r="P196" s="375">
        <v>501613442</v>
      </c>
    </row>
    <row r="197" spans="13:16">
      <c r="M197" s="375" t="s">
        <v>541</v>
      </c>
      <c r="N197" s="375" t="str">
        <f t="shared" si="4"/>
        <v>גבעת אבני</v>
      </c>
      <c r="O197" s="375" t="s">
        <v>537</v>
      </c>
      <c r="P197" s="375">
        <v>501612931</v>
      </c>
    </row>
    <row r="198" spans="13:16">
      <c r="M198" s="375" t="s">
        <v>1133</v>
      </c>
      <c r="N198" s="375" t="str">
        <f t="shared" si="4"/>
        <v>גבעת אלה</v>
      </c>
      <c r="O198" s="375" t="s">
        <v>1125</v>
      </c>
      <c r="P198" s="375">
        <v>501612881</v>
      </c>
    </row>
    <row r="199" spans="13:16">
      <c r="M199" s="375" t="s">
        <v>349</v>
      </c>
      <c r="N199" s="375" t="str">
        <f t="shared" si="4"/>
        <v>גבעת ברנר</v>
      </c>
      <c r="O199" s="375" t="s">
        <v>347</v>
      </c>
      <c r="P199" s="375">
        <v>501601470</v>
      </c>
    </row>
    <row r="200" spans="13:16">
      <c r="M200" s="375" t="s">
        <v>445</v>
      </c>
      <c r="N200" s="375" t="str">
        <f t="shared" si="4"/>
        <v>גבעת השלשה</v>
      </c>
      <c r="O200" s="375" t="s">
        <v>443</v>
      </c>
      <c r="P200" s="375">
        <v>501608707</v>
      </c>
    </row>
    <row r="201" spans="13:16">
      <c r="M201" s="375" t="s">
        <v>446</v>
      </c>
      <c r="N201" s="375" t="str">
        <f t="shared" si="4"/>
        <v>גבעת ח"ן</v>
      </c>
      <c r="O201" s="375" t="s">
        <v>443</v>
      </c>
      <c r="P201" s="375">
        <v>501602072</v>
      </c>
    </row>
    <row r="202" spans="13:16">
      <c r="M202" s="375" t="s">
        <v>1098</v>
      </c>
      <c r="N202" s="375" t="str">
        <f t="shared" si="4"/>
        <v>גבעת חיים אחוד</v>
      </c>
      <c r="O202" s="375" t="s">
        <v>1083</v>
      </c>
      <c r="P202" s="375">
        <v>501620181</v>
      </c>
    </row>
    <row r="203" spans="13:16">
      <c r="M203" s="375" t="s">
        <v>1099</v>
      </c>
      <c r="N203" s="375" t="str">
        <f t="shared" si="4"/>
        <v>גבעת חיים מאוחד</v>
      </c>
      <c r="O203" s="375" t="s">
        <v>1083</v>
      </c>
      <c r="P203" s="375">
        <v>501601736</v>
      </c>
    </row>
    <row r="204" spans="13:16">
      <c r="M204" s="375" t="s">
        <v>371</v>
      </c>
      <c r="N204" s="375" t="str">
        <f t="shared" si="4"/>
        <v>גבעת יואב</v>
      </c>
      <c r="O204" s="375" t="s">
        <v>362</v>
      </c>
      <c r="P204" s="375">
        <v>501640213</v>
      </c>
    </row>
    <row r="205" spans="13:16">
      <c r="M205" s="375" t="s">
        <v>853</v>
      </c>
      <c r="N205" s="375" t="str">
        <f t="shared" si="4"/>
        <v>גבעת יערים</v>
      </c>
      <c r="O205" s="375" t="s">
        <v>843</v>
      </c>
      <c r="P205" s="375">
        <v>501607873</v>
      </c>
    </row>
    <row r="206" spans="13:16">
      <c r="M206" s="375" t="s">
        <v>854</v>
      </c>
      <c r="N206" s="375" t="str">
        <f t="shared" si="4"/>
        <v>גבעת ישעיהו</v>
      </c>
      <c r="O206" s="375" t="s">
        <v>843</v>
      </c>
      <c r="P206" s="375">
        <v>501609192</v>
      </c>
    </row>
    <row r="207" spans="13:16">
      <c r="M207" s="375" t="s">
        <v>618</v>
      </c>
      <c r="N207" s="375" t="str">
        <f t="shared" si="4"/>
        <v>גבעת כ"ח</v>
      </c>
      <c r="O207" s="375" t="s">
        <v>611</v>
      </c>
      <c r="P207" s="375">
        <v>501608020</v>
      </c>
    </row>
    <row r="208" spans="13:16">
      <c r="M208" s="375" t="s">
        <v>269</v>
      </c>
      <c r="N208" s="375" t="str">
        <f t="shared" si="4"/>
        <v>גבעת ניל"י</v>
      </c>
      <c r="O208" s="375" t="s">
        <v>268</v>
      </c>
      <c r="P208" s="375">
        <v>501603609</v>
      </c>
    </row>
    <row r="209" spans="13:16">
      <c r="M209" s="375" t="s">
        <v>764</v>
      </c>
      <c r="N209" s="375" t="str">
        <f t="shared" si="4"/>
        <v>גבעת עז</v>
      </c>
      <c r="O209" s="375" t="s">
        <v>762</v>
      </c>
      <c r="P209" s="375">
        <v>501607030</v>
      </c>
    </row>
    <row r="210" spans="13:16">
      <c r="M210" s="375" t="s">
        <v>1100</v>
      </c>
      <c r="N210" s="375" t="str">
        <f t="shared" si="4"/>
        <v>גבעת שפירא</v>
      </c>
      <c r="O210" s="375" t="s">
        <v>1083</v>
      </c>
      <c r="P210" s="375">
        <v>501610778</v>
      </c>
    </row>
    <row r="211" spans="13:16">
      <c r="M211" s="375" t="s">
        <v>312</v>
      </c>
      <c r="N211" s="375" t="str">
        <f t="shared" si="4"/>
        <v>גבעתי</v>
      </c>
      <c r="O211" s="375" t="s">
        <v>305</v>
      </c>
      <c r="P211" s="375">
        <v>501607931</v>
      </c>
    </row>
    <row r="212" spans="13:16">
      <c r="M212" s="375" t="s">
        <v>638</v>
      </c>
      <c r="N212" s="375" t="str">
        <f t="shared" si="4"/>
        <v>גברעם</v>
      </c>
      <c r="O212" s="375" t="s">
        <v>635</v>
      </c>
      <c r="P212" s="375">
        <v>501603427</v>
      </c>
    </row>
    <row r="213" spans="13:16">
      <c r="M213" s="375" t="s">
        <v>1134</v>
      </c>
      <c r="N213" s="375" t="str">
        <f t="shared" si="4"/>
        <v>גבת</v>
      </c>
      <c r="O213" s="375" t="s">
        <v>1125</v>
      </c>
      <c r="P213" s="375">
        <v>501601330</v>
      </c>
    </row>
    <row r="214" spans="13:16">
      <c r="M214" s="375" t="s">
        <v>350</v>
      </c>
      <c r="N214" s="375" t="str">
        <f t="shared" si="4"/>
        <v>גבתון</v>
      </c>
      <c r="O214" s="375" t="s">
        <v>347</v>
      </c>
      <c r="P214" s="375">
        <v>501601967</v>
      </c>
    </row>
    <row r="215" spans="13:16">
      <c r="M215" s="375" t="s">
        <v>509</v>
      </c>
      <c r="N215" s="375" t="str">
        <f t="shared" si="4"/>
        <v>גדות</v>
      </c>
      <c r="O215" s="375" t="s">
        <v>507</v>
      </c>
      <c r="P215" s="375">
        <v>501600357</v>
      </c>
    </row>
    <row r="216" spans="13:16">
      <c r="M216" s="375" t="s">
        <v>481</v>
      </c>
      <c r="N216" s="375" t="str">
        <f t="shared" si="4"/>
        <v>גדיש</v>
      </c>
      <c r="O216" s="375" t="s">
        <v>474</v>
      </c>
      <c r="P216" s="375">
        <v>501601454</v>
      </c>
    </row>
    <row r="217" spans="13:16">
      <c r="M217" s="375" t="s">
        <v>482</v>
      </c>
      <c r="N217" s="375" t="str">
        <f t="shared" si="4"/>
        <v>גדעונה</v>
      </c>
      <c r="O217" s="375" t="s">
        <v>474</v>
      </c>
      <c r="P217" s="375">
        <v>501604425</v>
      </c>
    </row>
    <row r="218" spans="13:16">
      <c r="M218" s="375" t="s">
        <v>510</v>
      </c>
      <c r="N218" s="375" t="str">
        <f t="shared" si="4"/>
        <v>גונן</v>
      </c>
      <c r="O218" s="375" t="s">
        <v>507</v>
      </c>
      <c r="P218" s="375">
        <v>501608525</v>
      </c>
    </row>
    <row r="219" spans="13:16">
      <c r="M219" s="375" t="s">
        <v>1135</v>
      </c>
      <c r="N219" s="375" t="str">
        <f t="shared" si="4"/>
        <v>גזית</v>
      </c>
      <c r="O219" s="375" t="s">
        <v>1125</v>
      </c>
      <c r="P219" s="375">
        <v>501604573</v>
      </c>
    </row>
    <row r="220" spans="13:16">
      <c r="M220" s="375" t="s">
        <v>410</v>
      </c>
      <c r="N220" s="375" t="str">
        <f t="shared" si="4"/>
        <v>גזר</v>
      </c>
      <c r="O220" s="375" t="s">
        <v>408</v>
      </c>
      <c r="P220" s="375">
        <v>501603708</v>
      </c>
    </row>
    <row r="221" spans="13:16">
      <c r="M221" s="375" t="s">
        <v>639</v>
      </c>
      <c r="N221" s="375" t="str">
        <f t="shared" si="4"/>
        <v>גיאה</v>
      </c>
      <c r="O221" s="375" t="s">
        <v>635</v>
      </c>
      <c r="P221" s="375">
        <v>501607063</v>
      </c>
    </row>
    <row r="222" spans="13:16">
      <c r="M222" s="375" t="s">
        <v>855</v>
      </c>
      <c r="N222" s="375" t="str">
        <f t="shared" si="4"/>
        <v>גיזו</v>
      </c>
      <c r="O222" s="375" t="s">
        <v>843</v>
      </c>
      <c r="P222" s="375">
        <v>501610430</v>
      </c>
    </row>
    <row r="223" spans="13:16">
      <c r="M223" s="375" t="s">
        <v>990</v>
      </c>
      <c r="N223" s="375" t="str">
        <f t="shared" si="4"/>
        <v>גילון</v>
      </c>
      <c r="O223" s="375" t="s">
        <v>987</v>
      </c>
      <c r="P223" s="375">
        <v>501612048</v>
      </c>
    </row>
    <row r="224" spans="13:16">
      <c r="M224" s="375" t="s">
        <v>973</v>
      </c>
      <c r="N224" s="375" t="str">
        <f t="shared" si="4"/>
        <v>גילת</v>
      </c>
      <c r="O224" s="375" t="s">
        <v>971</v>
      </c>
      <c r="P224" s="375">
        <v>501607360</v>
      </c>
    </row>
    <row r="225" spans="13:16">
      <c r="M225" s="375" t="s">
        <v>698</v>
      </c>
      <c r="N225" s="375" t="str">
        <f t="shared" si="4"/>
        <v>גלאון</v>
      </c>
      <c r="O225" s="375" t="s">
        <v>695</v>
      </c>
      <c r="P225" s="375">
        <v>501603930</v>
      </c>
    </row>
    <row r="226" spans="13:16">
      <c r="M226" s="375" t="s">
        <v>1176</v>
      </c>
      <c r="N226" s="375" t="str">
        <f t="shared" si="4"/>
        <v>גלגל</v>
      </c>
      <c r="O226" s="375" t="s">
        <v>1174</v>
      </c>
      <c r="P226" s="375">
        <v>501636062</v>
      </c>
    </row>
    <row r="227" spans="13:16">
      <c r="M227" s="375" t="s">
        <v>686</v>
      </c>
      <c r="N227" s="375" t="str">
        <f t="shared" si="4"/>
        <v>גליל ים</v>
      </c>
      <c r="O227" s="375" t="s">
        <v>681</v>
      </c>
      <c r="P227" s="375">
        <v>501603468</v>
      </c>
    </row>
    <row r="228" spans="13:16">
      <c r="M228" s="375" t="s">
        <v>619</v>
      </c>
      <c r="N228" s="375" t="str">
        <f t="shared" si="4"/>
        <v>גמזו</v>
      </c>
      <c r="O228" s="375" t="s">
        <v>611</v>
      </c>
      <c r="P228" s="375">
        <v>501607451</v>
      </c>
    </row>
    <row r="229" spans="13:16">
      <c r="M229" s="375" t="s">
        <v>353</v>
      </c>
      <c r="N229" s="375" t="str">
        <f t="shared" si="4"/>
        <v>גן הדרום</v>
      </c>
      <c r="O229" s="375" t="s">
        <v>354</v>
      </c>
      <c r="P229" s="375">
        <v>501610729</v>
      </c>
    </row>
    <row r="230" spans="13:16">
      <c r="M230" s="375" t="s">
        <v>904</v>
      </c>
      <c r="N230" s="375" t="str">
        <f t="shared" si="4"/>
        <v>גן השומרון</v>
      </c>
      <c r="O230" s="375" t="s">
        <v>901</v>
      </c>
      <c r="P230" s="375">
        <v>501602254</v>
      </c>
    </row>
    <row r="231" spans="13:16">
      <c r="M231" s="375" t="s">
        <v>447</v>
      </c>
      <c r="N231" s="375" t="str">
        <f t="shared" si="4"/>
        <v>גן חיים</v>
      </c>
      <c r="O231" s="375" t="s">
        <v>443</v>
      </c>
      <c r="P231" s="375">
        <v>501602395</v>
      </c>
    </row>
    <row r="232" spans="13:16">
      <c r="M232" s="375" t="s">
        <v>1101</v>
      </c>
      <c r="N232" s="375" t="str">
        <f t="shared" si="4"/>
        <v>גן יאשיה</v>
      </c>
      <c r="O232" s="375" t="s">
        <v>1083</v>
      </c>
      <c r="P232" s="375">
        <v>501607345</v>
      </c>
    </row>
    <row r="233" spans="13:16">
      <c r="M233" s="375" t="s">
        <v>483</v>
      </c>
      <c r="N233" s="375" t="str">
        <f t="shared" si="4"/>
        <v>גן נר</v>
      </c>
      <c r="O233" s="375" t="s">
        <v>474</v>
      </c>
      <c r="P233" s="375">
        <v>501612741</v>
      </c>
    </row>
    <row r="234" spans="13:16">
      <c r="M234" s="375" t="s">
        <v>437</v>
      </c>
      <c r="N234" s="375" t="str">
        <f t="shared" si="4"/>
        <v>גן שורק</v>
      </c>
      <c r="O234" s="375" t="s">
        <v>433</v>
      </c>
      <c r="P234" s="375">
        <v>501603112</v>
      </c>
    </row>
    <row r="235" spans="13:16">
      <c r="M235" s="375" t="s">
        <v>351</v>
      </c>
      <c r="N235" s="375" t="str">
        <f t="shared" si="4"/>
        <v>גן שלמה</v>
      </c>
      <c r="O235" s="375" t="s">
        <v>347</v>
      </c>
      <c r="P235" s="375">
        <v>501601447</v>
      </c>
    </row>
    <row r="236" spans="13:16">
      <c r="M236" s="375" t="s">
        <v>905</v>
      </c>
      <c r="N236" s="375" t="str">
        <f t="shared" si="4"/>
        <v>גן שמואל</v>
      </c>
      <c r="O236" s="375" t="s">
        <v>901</v>
      </c>
      <c r="P236" s="375">
        <v>501600720</v>
      </c>
    </row>
    <row r="237" spans="13:16" ht="15">
      <c r="M237" s="375" t="s">
        <v>1042</v>
      </c>
      <c r="N237" s="375" t="str">
        <f t="shared" si="4"/>
        <v>גנוסר</v>
      </c>
      <c r="O237" s="376" t="s">
        <v>1036</v>
      </c>
      <c r="P237" s="375">
        <v>501602627</v>
      </c>
    </row>
    <row r="238" spans="13:16">
      <c r="M238" s="375" t="s">
        <v>1165</v>
      </c>
      <c r="N238" s="375" t="str">
        <f t="shared" si="4"/>
        <v>גנות</v>
      </c>
      <c r="O238" s="375" t="s">
        <v>1164</v>
      </c>
      <c r="P238" s="375">
        <v>501608368</v>
      </c>
    </row>
    <row r="239" spans="13:16">
      <c r="M239" s="375" t="s">
        <v>712</v>
      </c>
      <c r="N239" s="375" t="str">
        <f t="shared" si="4"/>
        <v>גנות הדר</v>
      </c>
      <c r="O239" s="375" t="s">
        <v>710</v>
      </c>
      <c r="P239" s="375">
        <v>501605497</v>
      </c>
    </row>
    <row r="240" spans="13:16">
      <c r="M240" s="375" t="s">
        <v>411</v>
      </c>
      <c r="N240" s="375" t="str">
        <f t="shared" si="4"/>
        <v>גני הדר</v>
      </c>
      <c r="O240" s="375" t="s">
        <v>408</v>
      </c>
      <c r="P240" s="375">
        <v>501611032</v>
      </c>
    </row>
    <row r="241" spans="13:16">
      <c r="M241" s="375" t="s">
        <v>1030</v>
      </c>
      <c r="N241" s="375" t="str">
        <f t="shared" si="4"/>
        <v>גני טל</v>
      </c>
      <c r="O241" s="375" t="s">
        <v>1028</v>
      </c>
      <c r="P241" s="375">
        <v>501654248</v>
      </c>
    </row>
    <row r="242" spans="13:16">
      <c r="M242" s="375" t="s">
        <v>412</v>
      </c>
      <c r="N242" s="375" t="str">
        <f t="shared" si="4"/>
        <v>גני יוחנן</v>
      </c>
      <c r="O242" s="375" t="s">
        <v>408</v>
      </c>
      <c r="P242" s="375">
        <v>501608624</v>
      </c>
    </row>
    <row r="243" spans="13:16">
      <c r="M243" s="375" t="s">
        <v>841</v>
      </c>
      <c r="N243" s="375" t="str">
        <f t="shared" si="4"/>
        <v>גני מודיעין</v>
      </c>
      <c r="O243" s="375" t="s">
        <v>815</v>
      </c>
      <c r="P243" s="375">
        <v>501638233</v>
      </c>
    </row>
    <row r="244" spans="13:16">
      <c r="M244" s="375" t="s">
        <v>448</v>
      </c>
      <c r="N244" s="375" t="str">
        <f t="shared" si="4"/>
        <v>גני עם</v>
      </c>
      <c r="O244" s="375" t="s">
        <v>443</v>
      </c>
      <c r="P244" s="375">
        <v>501602189</v>
      </c>
    </row>
    <row r="245" spans="13:16">
      <c r="M245" s="375" t="s">
        <v>1136</v>
      </c>
      <c r="N245" s="375" t="str">
        <f t="shared" si="4"/>
        <v>גניגר</v>
      </c>
      <c r="O245" s="375" t="s">
        <v>1125</v>
      </c>
      <c r="P245" s="375">
        <v>501600928</v>
      </c>
    </row>
    <row r="246" spans="13:16">
      <c r="M246" s="375" t="s">
        <v>620</v>
      </c>
      <c r="N246" s="375" t="str">
        <f t="shared" si="4"/>
        <v>גנתון</v>
      </c>
      <c r="O246" s="375" t="s">
        <v>611</v>
      </c>
      <c r="P246" s="375">
        <v>501608632</v>
      </c>
    </row>
    <row r="247" spans="13:16">
      <c r="M247" s="375" t="s">
        <v>687</v>
      </c>
      <c r="N247" s="375" t="str">
        <f t="shared" si="4"/>
        <v>געש</v>
      </c>
      <c r="O247" s="375" t="s">
        <v>681</v>
      </c>
      <c r="P247" s="375">
        <v>501608426</v>
      </c>
    </row>
    <row r="248" spans="13:16">
      <c r="M248" s="375" t="s">
        <v>791</v>
      </c>
      <c r="N248" s="375" t="str">
        <f t="shared" si="4"/>
        <v>געתון</v>
      </c>
      <c r="O248" s="375" t="s">
        <v>782</v>
      </c>
      <c r="P248" s="375">
        <v>501604631</v>
      </c>
    </row>
    <row r="249" spans="13:16">
      <c r="M249" s="375" t="s">
        <v>856</v>
      </c>
      <c r="N249" s="375" t="str">
        <f t="shared" si="4"/>
        <v>גפן</v>
      </c>
      <c r="O249" s="375" t="s">
        <v>843</v>
      </c>
      <c r="P249" s="375">
        <v>501600399</v>
      </c>
    </row>
    <row r="250" spans="13:16">
      <c r="M250" s="375" t="s">
        <v>593</v>
      </c>
      <c r="N250" s="375" t="str">
        <f t="shared" si="4"/>
        <v>גרופית</v>
      </c>
      <c r="O250" s="375" t="s">
        <v>590</v>
      </c>
      <c r="P250" s="375">
        <v>501611297</v>
      </c>
    </row>
    <row r="251" spans="13:16">
      <c r="M251" s="375" t="s">
        <v>927</v>
      </c>
      <c r="N251" s="375" t="str">
        <f t="shared" si="4"/>
        <v>גרן</v>
      </c>
      <c r="O251" s="375" t="s">
        <v>924</v>
      </c>
      <c r="P251" s="375">
        <v>501607550</v>
      </c>
    </row>
    <row r="252" spans="13:16">
      <c r="M252" s="375" t="s">
        <v>928</v>
      </c>
      <c r="N252" s="375" t="str">
        <f t="shared" si="4"/>
        <v>גרנות הגליל</v>
      </c>
      <c r="O252" s="375" t="s">
        <v>924</v>
      </c>
      <c r="P252" s="375">
        <v>501612196</v>
      </c>
    </row>
    <row r="253" spans="13:16">
      <c r="M253" s="375" t="s">
        <v>372</v>
      </c>
      <c r="N253" s="375" t="str">
        <f t="shared" si="4"/>
        <v>גשור</v>
      </c>
      <c r="O253" s="375" t="s">
        <v>362</v>
      </c>
      <c r="P253" s="375">
        <v>501640221</v>
      </c>
    </row>
    <row r="254" spans="13:16">
      <c r="M254" s="375" t="s">
        <v>1060</v>
      </c>
      <c r="N254" s="375" t="str">
        <f t="shared" si="4"/>
        <v>גשר</v>
      </c>
      <c r="O254" s="375" t="s">
        <v>1059</v>
      </c>
      <c r="P254" s="375">
        <v>501603054</v>
      </c>
    </row>
    <row r="255" spans="13:16">
      <c r="M255" s="375" t="s">
        <v>792</v>
      </c>
      <c r="N255" s="375" t="str">
        <f t="shared" si="4"/>
        <v>גשר הזיו</v>
      </c>
      <c r="O255" s="375" t="s">
        <v>782</v>
      </c>
      <c r="P255" s="375">
        <v>501605745</v>
      </c>
    </row>
    <row r="256" spans="13:16">
      <c r="M256" s="375" t="s">
        <v>699</v>
      </c>
      <c r="N256" s="375" t="str">
        <f t="shared" si="4"/>
        <v>גת (קבוץ)</v>
      </c>
      <c r="O256" s="375" t="s">
        <v>695</v>
      </c>
      <c r="P256" s="375">
        <v>501603401</v>
      </c>
    </row>
    <row r="257" spans="13:16">
      <c r="M257" s="375" t="s">
        <v>449</v>
      </c>
      <c r="N257" s="375" t="str">
        <f t="shared" si="4"/>
        <v>גת רמון</v>
      </c>
      <c r="O257" s="375" t="s">
        <v>443</v>
      </c>
      <c r="P257" s="375">
        <v>501601280</v>
      </c>
    </row>
    <row r="258" spans="13:16">
      <c r="M258" s="375" t="s">
        <v>929</v>
      </c>
      <c r="N258" s="375" t="str">
        <f t="shared" si="4"/>
        <v>גתה</v>
      </c>
      <c r="O258" s="375" t="s">
        <v>924</v>
      </c>
      <c r="P258" s="375">
        <v>501612063</v>
      </c>
    </row>
    <row r="259" spans="13:16">
      <c r="M259" s="375" t="s">
        <v>1177</v>
      </c>
      <c r="N259" s="375" t="str">
        <f t="shared" ref="N259:N322" si="5">+RIGHT(M259,LEN(M259)-10)</f>
        <v>גתית</v>
      </c>
      <c r="O259" s="375" t="s">
        <v>1174</v>
      </c>
      <c r="P259" s="375">
        <v>501636138</v>
      </c>
    </row>
    <row r="260" spans="13:16">
      <c r="M260" s="375" t="s">
        <v>484</v>
      </c>
      <c r="N260" s="375" t="str">
        <f t="shared" si="5"/>
        <v>דבורה</v>
      </c>
      <c r="O260" s="375" t="s">
        <v>474</v>
      </c>
      <c r="P260" s="375">
        <v>501601462</v>
      </c>
    </row>
    <row r="261" spans="13:16">
      <c r="M261" s="375" t="s">
        <v>336</v>
      </c>
      <c r="N261" s="375" t="str">
        <f t="shared" si="5"/>
        <v>דבירה</v>
      </c>
      <c r="O261" s="375" t="s">
        <v>333</v>
      </c>
      <c r="P261" s="375">
        <v>501608491</v>
      </c>
    </row>
    <row r="262" spans="13:16">
      <c r="M262" s="375" t="s">
        <v>1137</v>
      </c>
      <c r="N262" s="375" t="str">
        <f t="shared" si="5"/>
        <v>דברת</v>
      </c>
      <c r="O262" s="375" t="s">
        <v>1125</v>
      </c>
      <c r="P262" s="375">
        <v>501604078</v>
      </c>
    </row>
    <row r="263" spans="13:16" ht="15">
      <c r="M263" s="375" t="s">
        <v>1043</v>
      </c>
      <c r="N263" s="375" t="str">
        <f t="shared" si="5"/>
        <v>דגניה א'</v>
      </c>
      <c r="O263" s="376" t="s">
        <v>1036</v>
      </c>
      <c r="P263" s="375">
        <v>501600621</v>
      </c>
    </row>
    <row r="264" spans="13:16" ht="15">
      <c r="M264" s="375" t="s">
        <v>1044</v>
      </c>
      <c r="N264" s="375" t="str">
        <f t="shared" si="5"/>
        <v>דגניה ב'</v>
      </c>
      <c r="O264" s="376" t="s">
        <v>1036</v>
      </c>
      <c r="P264" s="375">
        <v>501600795</v>
      </c>
    </row>
    <row r="265" spans="13:16">
      <c r="M265" s="375" t="s">
        <v>952</v>
      </c>
      <c r="N265" s="375" t="str">
        <f t="shared" si="5"/>
        <v>דוב"ב</v>
      </c>
      <c r="O265" s="375" t="s">
        <v>947</v>
      </c>
      <c r="P265" s="375">
        <v>501610679</v>
      </c>
    </row>
    <row r="266" spans="13:16">
      <c r="M266" s="375" t="s">
        <v>659</v>
      </c>
      <c r="N266" s="375" t="str">
        <f t="shared" si="5"/>
        <v>דור</v>
      </c>
      <c r="O266" s="375" t="s">
        <v>655</v>
      </c>
      <c r="P266" s="375">
        <v>501607386</v>
      </c>
    </row>
    <row r="267" spans="13:16">
      <c r="M267" s="375" t="s">
        <v>1255</v>
      </c>
      <c r="N267" s="375" t="str">
        <f t="shared" si="5"/>
        <v>דורות</v>
      </c>
      <c r="O267" s="375" t="s">
        <v>1251</v>
      </c>
      <c r="P267" s="375">
        <v>501603369</v>
      </c>
    </row>
    <row r="268" spans="13:16">
      <c r="M268" s="375" t="s">
        <v>327</v>
      </c>
      <c r="N268" s="375" t="str">
        <f t="shared" si="5"/>
        <v>דחי</v>
      </c>
      <c r="O268" s="375" t="s">
        <v>328</v>
      </c>
      <c r="P268" s="375">
        <v>501604755</v>
      </c>
    </row>
    <row r="269" spans="13:16">
      <c r="M269" s="375" t="s">
        <v>640</v>
      </c>
      <c r="N269" s="375" t="str">
        <f t="shared" si="5"/>
        <v>דחן (נצנים-כ"הנ)</v>
      </c>
      <c r="O269" s="375" t="s">
        <v>635</v>
      </c>
      <c r="P269" s="375">
        <v>501603518</v>
      </c>
    </row>
    <row r="270" spans="13:16">
      <c r="M270" s="375" t="s">
        <v>751</v>
      </c>
      <c r="N270" s="375" t="str">
        <f t="shared" si="5"/>
        <v>דישון</v>
      </c>
      <c r="O270" s="375" t="s">
        <v>748</v>
      </c>
      <c r="P270" s="375">
        <v>501620637</v>
      </c>
    </row>
    <row r="271" spans="13:16">
      <c r="M271" s="375" t="s">
        <v>818</v>
      </c>
      <c r="N271" s="375" t="str">
        <f t="shared" si="5"/>
        <v>דלב</v>
      </c>
      <c r="O271" s="375" t="s">
        <v>815</v>
      </c>
      <c r="P271" s="375">
        <v>501637474</v>
      </c>
    </row>
    <row r="272" spans="13:16">
      <c r="M272" s="375" t="s">
        <v>765</v>
      </c>
      <c r="N272" s="375" t="str">
        <f t="shared" si="5"/>
        <v>דליה</v>
      </c>
      <c r="O272" s="375" t="s">
        <v>762</v>
      </c>
      <c r="P272" s="375">
        <v>501603005</v>
      </c>
    </row>
    <row r="273" spans="13:16">
      <c r="M273" s="375" t="s">
        <v>953</v>
      </c>
      <c r="N273" s="375" t="str">
        <f t="shared" si="5"/>
        <v>דלתון</v>
      </c>
      <c r="O273" s="375" t="s">
        <v>947</v>
      </c>
      <c r="P273" s="375">
        <v>501604318</v>
      </c>
    </row>
    <row r="274" spans="13:16">
      <c r="M274" s="375" t="s">
        <v>991</v>
      </c>
      <c r="N274" s="375" t="str">
        <f t="shared" si="5"/>
        <v>דמיידה</v>
      </c>
      <c r="O274" s="375" t="s">
        <v>987</v>
      </c>
      <c r="P274" s="375">
        <v>501613178</v>
      </c>
    </row>
    <row r="275" spans="13:16">
      <c r="M275" s="375" t="s">
        <v>511</v>
      </c>
      <c r="N275" s="375" t="str">
        <f t="shared" si="5"/>
        <v>דן</v>
      </c>
      <c r="O275" s="375" t="s">
        <v>507</v>
      </c>
      <c r="P275" s="375">
        <v>501603039</v>
      </c>
    </row>
    <row r="276" spans="13:16">
      <c r="M276" s="375" t="s">
        <v>512</v>
      </c>
      <c r="N276" s="375" t="str">
        <f t="shared" si="5"/>
        <v>דפנה</v>
      </c>
      <c r="O276" s="375" t="s">
        <v>507</v>
      </c>
      <c r="P276" s="375">
        <v>501603021</v>
      </c>
    </row>
    <row r="277" spans="13:16">
      <c r="M277" s="375" t="s">
        <v>278</v>
      </c>
      <c r="N277" s="375" t="str">
        <f t="shared" si="5"/>
        <v>דקל</v>
      </c>
      <c r="O277" s="375" t="s">
        <v>272</v>
      </c>
      <c r="P277" s="375">
        <v>501612410</v>
      </c>
    </row>
    <row r="278" spans="13:16">
      <c r="M278" s="375" t="s">
        <v>262</v>
      </c>
      <c r="N278" s="375" t="str">
        <f t="shared" si="5"/>
        <v>דריג'את</v>
      </c>
      <c r="O278" s="375" t="s">
        <v>260</v>
      </c>
      <c r="P278" s="375">
        <v>501613491</v>
      </c>
    </row>
    <row r="279" spans="13:16" ht="15">
      <c r="M279" s="375" t="s">
        <v>1045</v>
      </c>
      <c r="N279" s="375" t="str">
        <f t="shared" si="5"/>
        <v>האון</v>
      </c>
      <c r="O279" s="376" t="s">
        <v>1036</v>
      </c>
      <c r="P279" s="375">
        <v>501607022</v>
      </c>
    </row>
    <row r="280" spans="13:16">
      <c r="M280" s="375" t="s">
        <v>660</v>
      </c>
      <c r="N280" s="375" t="str">
        <f t="shared" si="5"/>
        <v>הבונים</v>
      </c>
      <c r="O280" s="375" t="s">
        <v>655</v>
      </c>
      <c r="P280" s="375">
        <v>501606750</v>
      </c>
    </row>
    <row r="281" spans="13:16">
      <c r="M281" s="375" t="s">
        <v>513</v>
      </c>
      <c r="N281" s="375" t="str">
        <f t="shared" si="5"/>
        <v>הגושרים</v>
      </c>
      <c r="O281" s="375" t="s">
        <v>507</v>
      </c>
      <c r="P281" s="375">
        <v>501603567</v>
      </c>
    </row>
    <row r="282" spans="13:16">
      <c r="M282" s="375" t="s">
        <v>1102</v>
      </c>
      <c r="N282" s="375" t="str">
        <f t="shared" si="5"/>
        <v>הדר עם</v>
      </c>
      <c r="O282" s="375" t="s">
        <v>1083</v>
      </c>
      <c r="P282" s="375">
        <v>501601918</v>
      </c>
    </row>
    <row r="283" spans="13:16">
      <c r="M283" s="375" t="s">
        <v>641</v>
      </c>
      <c r="N283" s="375" t="str">
        <f t="shared" si="5"/>
        <v>הודיה</v>
      </c>
      <c r="O283" s="375" t="s">
        <v>635</v>
      </c>
      <c r="P283" s="375">
        <v>501607261</v>
      </c>
    </row>
    <row r="284" spans="13:16">
      <c r="M284" s="375" t="s">
        <v>1138</v>
      </c>
      <c r="N284" s="375" t="str">
        <f t="shared" si="5"/>
        <v>הושעיה</v>
      </c>
      <c r="O284" s="375" t="s">
        <v>1125</v>
      </c>
      <c r="P284" s="375">
        <v>501611867</v>
      </c>
    </row>
    <row r="285" spans="13:16">
      <c r="M285" s="375" t="s">
        <v>766</v>
      </c>
      <c r="N285" s="375" t="str">
        <f t="shared" si="5"/>
        <v>הזורע</v>
      </c>
      <c r="O285" s="375" t="s">
        <v>762</v>
      </c>
      <c r="P285" s="375">
        <v>501602502</v>
      </c>
    </row>
    <row r="286" spans="13:16">
      <c r="M286" s="375" t="s">
        <v>542</v>
      </c>
      <c r="N286" s="375" t="str">
        <f t="shared" si="5"/>
        <v>הזורעים</v>
      </c>
      <c r="O286" s="375" t="s">
        <v>537</v>
      </c>
      <c r="P286" s="375">
        <v>501603070</v>
      </c>
    </row>
    <row r="287" spans="13:16">
      <c r="M287" s="375" t="s">
        <v>661</v>
      </c>
      <c r="N287" s="375" t="str">
        <f t="shared" si="5"/>
        <v>החותרים</v>
      </c>
      <c r="O287" s="375" t="s">
        <v>655</v>
      </c>
      <c r="P287" s="375">
        <v>501604342</v>
      </c>
    </row>
    <row r="288" spans="13:16">
      <c r="M288" s="375" t="s">
        <v>1139</v>
      </c>
      <c r="N288" s="375" t="str">
        <f t="shared" si="5"/>
        <v>היוגב</v>
      </c>
      <c r="O288" s="375" t="s">
        <v>1125</v>
      </c>
      <c r="P288" s="375">
        <v>501606842</v>
      </c>
    </row>
    <row r="289" spans="13:16">
      <c r="M289" s="375" t="s">
        <v>930</v>
      </c>
      <c r="N289" s="375" t="str">
        <f t="shared" si="5"/>
        <v>הילה</v>
      </c>
      <c r="O289" s="375" t="s">
        <v>924</v>
      </c>
      <c r="P289" s="375">
        <v>501612089</v>
      </c>
    </row>
    <row r="290" spans="13:16">
      <c r="M290" s="375" t="s">
        <v>1103</v>
      </c>
      <c r="N290" s="375" t="str">
        <f t="shared" si="5"/>
        <v>המעפיל</v>
      </c>
      <c r="O290" s="375" t="s">
        <v>1083</v>
      </c>
      <c r="P290" s="375">
        <v>501603773</v>
      </c>
    </row>
    <row r="291" spans="13:16">
      <c r="M291" s="375" t="s">
        <v>1140</v>
      </c>
      <c r="N291" s="375" t="str">
        <f t="shared" si="5"/>
        <v>הסוללים</v>
      </c>
      <c r="O291" s="375" t="s">
        <v>1125</v>
      </c>
      <c r="P291" s="375">
        <v>501606776</v>
      </c>
    </row>
    <row r="292" spans="13:16">
      <c r="M292" s="375" t="s">
        <v>1104</v>
      </c>
      <c r="N292" s="375" t="str">
        <f t="shared" si="5"/>
        <v>העגן</v>
      </c>
      <c r="O292" s="375" t="s">
        <v>1083</v>
      </c>
      <c r="P292" s="375">
        <v>501604235</v>
      </c>
    </row>
    <row r="293" spans="13:16">
      <c r="M293" s="375" t="s">
        <v>397</v>
      </c>
      <c r="N293" s="375" t="str">
        <f t="shared" si="5"/>
        <v>הר גילה</v>
      </c>
      <c r="O293" s="375" t="s">
        <v>393</v>
      </c>
      <c r="P293" s="375">
        <v>501636039</v>
      </c>
    </row>
    <row r="294" spans="13:16">
      <c r="M294" s="375" t="s">
        <v>1277</v>
      </c>
      <c r="N294" s="375" t="str">
        <f t="shared" si="5"/>
        <v>הר עמשא</v>
      </c>
      <c r="O294" s="375" t="s">
        <v>1278</v>
      </c>
      <c r="P294" s="375">
        <v>501612618</v>
      </c>
    </row>
    <row r="295" spans="13:16">
      <c r="M295" s="375" t="s">
        <v>857</v>
      </c>
      <c r="N295" s="375" t="str">
        <f t="shared" si="5"/>
        <v>הראל</v>
      </c>
      <c r="O295" s="375" t="s">
        <v>843</v>
      </c>
      <c r="P295" s="375">
        <v>501604649</v>
      </c>
    </row>
    <row r="296" spans="13:16">
      <c r="M296" s="375" t="s">
        <v>1141</v>
      </c>
      <c r="N296" s="375" t="str">
        <f t="shared" si="5"/>
        <v>הרדוף</v>
      </c>
      <c r="O296" s="375" t="s">
        <v>1125</v>
      </c>
      <c r="P296" s="375">
        <v>501612493</v>
      </c>
    </row>
    <row r="297" spans="13:16">
      <c r="M297" s="375" t="s">
        <v>992</v>
      </c>
      <c r="N297" s="375" t="str">
        <f t="shared" si="5"/>
        <v>הררית</v>
      </c>
      <c r="O297" s="375" t="s">
        <v>987</v>
      </c>
      <c r="P297" s="375">
        <v>501612030</v>
      </c>
    </row>
    <row r="298" spans="13:16">
      <c r="M298" s="375" t="s">
        <v>778</v>
      </c>
      <c r="N298" s="375" t="str">
        <f t="shared" si="5"/>
        <v>ורד יריחו</v>
      </c>
      <c r="O298" s="375" t="s">
        <v>776</v>
      </c>
      <c r="P298" s="375">
        <v>501636393</v>
      </c>
    </row>
    <row r="299" spans="13:16">
      <c r="M299" s="375" t="s">
        <v>700</v>
      </c>
      <c r="N299" s="375" t="str">
        <f t="shared" si="5"/>
        <v>ורדון</v>
      </c>
      <c r="O299" s="375" t="s">
        <v>695</v>
      </c>
      <c r="P299" s="375">
        <v>501611339</v>
      </c>
    </row>
    <row r="300" spans="13:16">
      <c r="M300" s="375" t="s">
        <v>1266</v>
      </c>
      <c r="N300" s="375" t="str">
        <f t="shared" si="5"/>
        <v>זבדיאל</v>
      </c>
      <c r="O300" s="375" t="s">
        <v>1263</v>
      </c>
      <c r="P300" s="375">
        <v>501608152</v>
      </c>
    </row>
    <row r="301" spans="13:16" ht="15">
      <c r="M301" s="375" t="s">
        <v>733</v>
      </c>
      <c r="N301" s="375" t="str">
        <f t="shared" si="5"/>
        <v>זהר</v>
      </c>
      <c r="O301" s="376" t="s">
        <v>729</v>
      </c>
      <c r="P301" s="375">
        <v>501600449</v>
      </c>
    </row>
    <row r="302" spans="13:16">
      <c r="M302" s="375" t="s">
        <v>642</v>
      </c>
      <c r="N302" s="375" t="str">
        <f t="shared" si="5"/>
        <v>זיקים</v>
      </c>
      <c r="O302" s="375" t="s">
        <v>635</v>
      </c>
      <c r="P302" s="375">
        <v>501605844</v>
      </c>
    </row>
    <row r="303" spans="13:16">
      <c r="M303" s="375" t="s">
        <v>1166</v>
      </c>
      <c r="N303" s="375" t="str">
        <f t="shared" si="5"/>
        <v>זיתן</v>
      </c>
      <c r="O303" s="375" t="s">
        <v>1164</v>
      </c>
      <c r="P303" s="375">
        <v>501607881</v>
      </c>
    </row>
    <row r="304" spans="13:16">
      <c r="M304" s="375" t="s">
        <v>858</v>
      </c>
      <c r="N304" s="375" t="str">
        <f t="shared" si="5"/>
        <v>זכריה</v>
      </c>
      <c r="O304" s="375" t="s">
        <v>843</v>
      </c>
      <c r="P304" s="375">
        <v>501607998</v>
      </c>
    </row>
    <row r="305" spans="13:16">
      <c r="M305" s="375" t="s">
        <v>1209</v>
      </c>
      <c r="N305" s="375" t="str">
        <f t="shared" si="5"/>
        <v>זמרת</v>
      </c>
      <c r="O305" s="375" t="s">
        <v>1207</v>
      </c>
      <c r="P305" s="375">
        <v>501610653</v>
      </c>
    </row>
    <row r="306" spans="13:16">
      <c r="M306" s="375" t="s">
        <v>859</v>
      </c>
      <c r="N306" s="375" t="str">
        <f t="shared" si="5"/>
        <v>זנוח</v>
      </c>
      <c r="O306" s="375" t="s">
        <v>843</v>
      </c>
      <c r="P306" s="375">
        <v>501608160</v>
      </c>
    </row>
    <row r="307" spans="13:16">
      <c r="M307" s="375" t="s">
        <v>1210</v>
      </c>
      <c r="N307" s="375" t="str">
        <f t="shared" si="5"/>
        <v>זרועה</v>
      </c>
      <c r="O307" s="375" t="s">
        <v>1207</v>
      </c>
      <c r="P307" s="375">
        <v>501620645</v>
      </c>
    </row>
    <row r="308" spans="13:16">
      <c r="M308" s="375" t="s">
        <v>1267</v>
      </c>
      <c r="N308" s="375" t="str">
        <f t="shared" si="5"/>
        <v>זרחיה</v>
      </c>
      <c r="O308" s="375" t="s">
        <v>1263</v>
      </c>
      <c r="P308" s="375">
        <v>501608186</v>
      </c>
    </row>
    <row r="309" spans="13:16">
      <c r="M309" s="375" t="s">
        <v>1105</v>
      </c>
      <c r="N309" s="375" t="str">
        <f t="shared" si="5"/>
        <v>חבצלת השרון</v>
      </c>
      <c r="O309" s="375" t="s">
        <v>1083</v>
      </c>
      <c r="P309" s="375">
        <v>501602353</v>
      </c>
    </row>
    <row r="310" spans="13:16">
      <c r="M310" s="375" t="s">
        <v>485</v>
      </c>
      <c r="N310" s="375" t="str">
        <f t="shared" si="5"/>
        <v>חבר</v>
      </c>
      <c r="O310" s="375" t="s">
        <v>474</v>
      </c>
      <c r="P310" s="375">
        <v>501611107</v>
      </c>
    </row>
    <row r="311" spans="13:16">
      <c r="M311" s="375" t="s">
        <v>1106</v>
      </c>
      <c r="N311" s="375" t="str">
        <f t="shared" si="5"/>
        <v>חבת ציון</v>
      </c>
      <c r="O311" s="375" t="s">
        <v>1083</v>
      </c>
      <c r="P311" s="375">
        <v>501602197</v>
      </c>
    </row>
    <row r="312" spans="13:16">
      <c r="M312" s="375" t="s">
        <v>450</v>
      </c>
      <c r="N312" s="375" t="str">
        <f t="shared" si="5"/>
        <v>חגור</v>
      </c>
      <c r="O312" s="375" t="s">
        <v>443</v>
      </c>
      <c r="P312" s="375">
        <v>501607170</v>
      </c>
    </row>
    <row r="313" spans="13:16">
      <c r="M313" s="375" t="s">
        <v>564</v>
      </c>
      <c r="N313" s="375" t="str">
        <f t="shared" si="5"/>
        <v>חגי</v>
      </c>
      <c r="O313" s="375" t="s">
        <v>562</v>
      </c>
      <c r="P313" s="375">
        <v>501637649</v>
      </c>
    </row>
    <row r="314" spans="13:16">
      <c r="M314" s="375" t="s">
        <v>1107</v>
      </c>
      <c r="N314" s="375" t="str">
        <f t="shared" si="5"/>
        <v>חגלה</v>
      </c>
      <c r="O314" s="375" t="s">
        <v>1083</v>
      </c>
      <c r="P314" s="375">
        <v>501602056</v>
      </c>
    </row>
    <row r="315" spans="13:16">
      <c r="M315" s="375" t="s">
        <v>373</v>
      </c>
      <c r="N315" s="375" t="str">
        <f t="shared" si="5"/>
        <v>חד-נס</v>
      </c>
      <c r="O315" s="375" t="s">
        <v>362</v>
      </c>
      <c r="P315" s="375">
        <v>501640262</v>
      </c>
    </row>
    <row r="316" spans="13:16">
      <c r="M316" s="375" t="s">
        <v>621</v>
      </c>
      <c r="N316" s="375" t="str">
        <f t="shared" si="5"/>
        <v>חדיד</v>
      </c>
      <c r="O316" s="375" t="s">
        <v>611</v>
      </c>
      <c r="P316" s="375">
        <v>501606180</v>
      </c>
    </row>
    <row r="317" spans="13:16">
      <c r="M317" s="375" t="s">
        <v>279</v>
      </c>
      <c r="N317" s="375" t="str">
        <f t="shared" si="5"/>
        <v>חולית</v>
      </c>
      <c r="O317" s="375" t="s">
        <v>272</v>
      </c>
      <c r="P317" s="375">
        <v>501612394</v>
      </c>
    </row>
    <row r="318" spans="13:16">
      <c r="M318" s="375" t="s">
        <v>514</v>
      </c>
      <c r="N318" s="375" t="str">
        <f t="shared" si="5"/>
        <v>חולתה</v>
      </c>
      <c r="O318" s="375" t="s">
        <v>507</v>
      </c>
      <c r="P318" s="375">
        <v>501602536</v>
      </c>
    </row>
    <row r="319" spans="13:16">
      <c r="M319" s="375" t="s">
        <v>993</v>
      </c>
      <c r="N319" s="375" t="str">
        <f t="shared" si="5"/>
        <v>חוסניה</v>
      </c>
      <c r="O319" s="375" t="s">
        <v>987</v>
      </c>
      <c r="P319" s="375">
        <v>501613327</v>
      </c>
    </row>
    <row r="320" spans="13:16">
      <c r="M320" s="375" t="s">
        <v>1108</v>
      </c>
      <c r="N320" s="375" t="str">
        <f t="shared" si="5"/>
        <v>חופית</v>
      </c>
      <c r="O320" s="375" t="s">
        <v>1083</v>
      </c>
      <c r="P320" s="375">
        <v>501601157</v>
      </c>
    </row>
    <row r="321" spans="13:16" ht="15">
      <c r="M321" s="375" t="s">
        <v>1046</v>
      </c>
      <c r="N321" s="375" t="str">
        <f t="shared" si="5"/>
        <v>חוקוק</v>
      </c>
      <c r="O321" s="376" t="s">
        <v>1036</v>
      </c>
      <c r="P321" s="375">
        <v>501603740</v>
      </c>
    </row>
    <row r="322" spans="13:16">
      <c r="M322" s="375" t="s">
        <v>451</v>
      </c>
      <c r="N322" s="375" t="str">
        <f t="shared" si="5"/>
        <v>חורשים</v>
      </c>
      <c r="O322" s="375" t="s">
        <v>443</v>
      </c>
      <c r="P322" s="375">
        <v>501603559</v>
      </c>
    </row>
    <row r="323" spans="13:16">
      <c r="M323" s="375" t="s">
        <v>954</v>
      </c>
      <c r="N323" s="375" t="str">
        <f t="shared" ref="N323:N386" si="6">+RIGHT(M323,LEN(M323)-10)</f>
        <v>חזון</v>
      </c>
      <c r="O323" s="375" t="s">
        <v>947</v>
      </c>
      <c r="P323" s="375">
        <v>501610471</v>
      </c>
    </row>
    <row r="324" spans="13:16">
      <c r="M324" s="375" t="s">
        <v>413</v>
      </c>
      <c r="N324" s="375" t="str">
        <f t="shared" si="6"/>
        <v>חלדה</v>
      </c>
      <c r="O324" s="375" t="s">
        <v>408</v>
      </c>
      <c r="P324" s="375">
        <v>501601603</v>
      </c>
    </row>
    <row r="325" spans="13:16">
      <c r="M325" s="375" t="s">
        <v>994</v>
      </c>
      <c r="N325" s="375" t="str">
        <f t="shared" si="6"/>
        <v>חלוץ</v>
      </c>
      <c r="O325" s="375" t="s">
        <v>987</v>
      </c>
      <c r="P325" s="375">
        <v>501612725</v>
      </c>
    </row>
    <row r="326" spans="13:16">
      <c r="M326" s="375" t="s">
        <v>819</v>
      </c>
      <c r="N326" s="375" t="str">
        <f t="shared" si="6"/>
        <v>חלמיש</v>
      </c>
      <c r="O326" s="375" t="s">
        <v>815</v>
      </c>
      <c r="P326" s="375">
        <v>501635734</v>
      </c>
    </row>
    <row r="327" spans="13:16">
      <c r="M327" s="375" t="s">
        <v>643</v>
      </c>
      <c r="N327" s="375" t="str">
        <f t="shared" si="6"/>
        <v>חלץ</v>
      </c>
      <c r="O327" s="375" t="s">
        <v>635</v>
      </c>
      <c r="P327" s="375">
        <v>501608202</v>
      </c>
    </row>
    <row r="328" spans="13:16">
      <c r="M328" s="375" t="s">
        <v>254</v>
      </c>
      <c r="N328" s="375" t="str">
        <f t="shared" si="6"/>
        <v>חמאם</v>
      </c>
      <c r="O328" s="375" t="s">
        <v>255</v>
      </c>
      <c r="P328" s="375">
        <v>501609937</v>
      </c>
    </row>
    <row r="329" spans="13:16">
      <c r="M329" s="375" t="s">
        <v>1167</v>
      </c>
      <c r="N329" s="375" t="str">
        <f t="shared" si="6"/>
        <v>חמד</v>
      </c>
      <c r="O329" s="375" t="s">
        <v>1164</v>
      </c>
      <c r="P329" s="375">
        <v>501608012</v>
      </c>
    </row>
    <row r="330" spans="13:16">
      <c r="M330" s="375" t="s">
        <v>1061</v>
      </c>
      <c r="N330" s="375" t="str">
        <f t="shared" si="6"/>
        <v>חמדיה</v>
      </c>
      <c r="O330" s="375" t="s">
        <v>1059</v>
      </c>
      <c r="P330" s="375">
        <v>501603435</v>
      </c>
    </row>
    <row r="331" spans="13:16">
      <c r="M331" s="375" t="s">
        <v>1178</v>
      </c>
      <c r="N331" s="375" t="str">
        <f t="shared" si="6"/>
        <v>חמרה</v>
      </c>
      <c r="O331" s="375" t="s">
        <v>1174</v>
      </c>
      <c r="P331" s="375">
        <v>501636096</v>
      </c>
    </row>
    <row r="332" spans="13:16">
      <c r="M332" s="375" t="s">
        <v>1109</v>
      </c>
      <c r="N332" s="375" t="str">
        <f t="shared" si="6"/>
        <v>חניאל</v>
      </c>
      <c r="O332" s="375" t="s">
        <v>1083</v>
      </c>
      <c r="P332" s="375">
        <v>501608079</v>
      </c>
    </row>
    <row r="333" spans="13:16">
      <c r="M333" s="375" t="s">
        <v>793</v>
      </c>
      <c r="N333" s="375" t="str">
        <f t="shared" si="6"/>
        <v>חניתה</v>
      </c>
      <c r="O333" s="375" t="s">
        <v>782</v>
      </c>
      <c r="P333" s="375">
        <v>501602809</v>
      </c>
    </row>
    <row r="334" spans="13:16">
      <c r="M334" s="375" t="s">
        <v>1228</v>
      </c>
      <c r="N334" s="375" t="str">
        <f t="shared" si="6"/>
        <v>חננית</v>
      </c>
      <c r="O334" s="375" t="s">
        <v>1222</v>
      </c>
      <c r="P334" s="375">
        <v>501636435</v>
      </c>
    </row>
    <row r="335" spans="13:16">
      <c r="M335" s="375" t="s">
        <v>1142</v>
      </c>
      <c r="N335" s="375" t="str">
        <f t="shared" si="6"/>
        <v>חנתון</v>
      </c>
      <c r="O335" s="375" t="s">
        <v>1125</v>
      </c>
      <c r="P335" s="375">
        <v>501612576</v>
      </c>
    </row>
    <row r="336" spans="13:16">
      <c r="M336" s="375" t="s">
        <v>931</v>
      </c>
      <c r="N336" s="375" t="str">
        <f t="shared" si="6"/>
        <v>חסן</v>
      </c>
      <c r="O336" s="375" t="s">
        <v>924</v>
      </c>
      <c r="P336" s="375">
        <v>501606628</v>
      </c>
    </row>
    <row r="337" spans="13:16">
      <c r="M337" s="375" t="s">
        <v>374</v>
      </c>
      <c r="N337" s="375" t="str">
        <f t="shared" si="6"/>
        <v>חספין</v>
      </c>
      <c r="O337" s="375" t="s">
        <v>362</v>
      </c>
      <c r="P337" s="375">
        <v>501640056</v>
      </c>
    </row>
    <row r="338" spans="13:16">
      <c r="M338" s="375" t="s">
        <v>1031</v>
      </c>
      <c r="N338" s="375" t="str">
        <f t="shared" si="6"/>
        <v>חפץ חיים</v>
      </c>
      <c r="O338" s="375" t="s">
        <v>1028</v>
      </c>
      <c r="P338" s="375">
        <v>501603633</v>
      </c>
    </row>
    <row r="339" spans="13:16">
      <c r="M339" s="375" t="s">
        <v>486</v>
      </c>
      <c r="N339" s="375" t="str">
        <f t="shared" si="6"/>
        <v>חפצי-בה</v>
      </c>
      <c r="O339" s="375" t="s">
        <v>474</v>
      </c>
      <c r="P339" s="375">
        <v>501600902</v>
      </c>
    </row>
    <row r="340" spans="13:16">
      <c r="M340" s="375" t="s">
        <v>313</v>
      </c>
      <c r="N340" s="375" t="str">
        <f t="shared" si="6"/>
        <v>חצב</v>
      </c>
      <c r="O340" s="375" t="s">
        <v>305</v>
      </c>
      <c r="P340" s="375">
        <v>501607006</v>
      </c>
    </row>
    <row r="341" spans="13:16" ht="15">
      <c r="M341" s="375" t="s">
        <v>553</v>
      </c>
      <c r="N341" s="375" t="str">
        <f t="shared" si="6"/>
        <v>חצבה</v>
      </c>
      <c r="O341" s="376" t="s">
        <v>554</v>
      </c>
      <c r="P341" s="375">
        <v>501600134</v>
      </c>
    </row>
    <row r="342" spans="13:16">
      <c r="M342" s="375" t="s">
        <v>314</v>
      </c>
      <c r="N342" s="375" t="str">
        <f t="shared" si="6"/>
        <v>חצור-אשדוד</v>
      </c>
      <c r="O342" s="375" t="s">
        <v>305</v>
      </c>
      <c r="P342" s="375">
        <v>501604060</v>
      </c>
    </row>
    <row r="343" spans="13:16">
      <c r="M343" s="375" t="s">
        <v>337</v>
      </c>
      <c r="N343" s="375" t="str">
        <f t="shared" si="6"/>
        <v>חצרים</v>
      </c>
      <c r="O343" s="375" t="s">
        <v>333</v>
      </c>
      <c r="P343" s="375">
        <v>501603971</v>
      </c>
    </row>
    <row r="344" spans="13:16">
      <c r="M344" s="375" t="s">
        <v>1110</v>
      </c>
      <c r="N344" s="375" t="str">
        <f t="shared" si="6"/>
        <v>חרב לאת</v>
      </c>
      <c r="O344" s="375" t="s">
        <v>1083</v>
      </c>
      <c r="P344" s="375">
        <v>501604227</v>
      </c>
    </row>
    <row r="345" spans="13:16">
      <c r="M345" s="375" t="s">
        <v>688</v>
      </c>
      <c r="N345" s="375" t="str">
        <f t="shared" si="6"/>
        <v>חרוצים</v>
      </c>
      <c r="O345" s="375" t="s">
        <v>681</v>
      </c>
      <c r="P345" s="375">
        <v>501610240</v>
      </c>
    </row>
    <row r="346" spans="13:16">
      <c r="M346" s="375" t="s">
        <v>713</v>
      </c>
      <c r="N346" s="375" t="str">
        <f t="shared" si="6"/>
        <v>חרות</v>
      </c>
      <c r="O346" s="375" t="s">
        <v>710</v>
      </c>
      <c r="P346" s="375">
        <v>501601629</v>
      </c>
    </row>
    <row r="347" spans="13:16">
      <c r="M347" s="375" t="s">
        <v>1229</v>
      </c>
      <c r="N347" s="375" t="str">
        <f t="shared" si="6"/>
        <v>חרמש</v>
      </c>
      <c r="O347" s="375" t="s">
        <v>1222</v>
      </c>
      <c r="P347" s="375">
        <v>501637177</v>
      </c>
    </row>
    <row r="348" spans="13:16">
      <c r="M348" s="375" t="s">
        <v>995</v>
      </c>
      <c r="N348" s="375" t="str">
        <f t="shared" si="6"/>
        <v>חרשים</v>
      </c>
      <c r="O348" s="375" t="s">
        <v>987</v>
      </c>
      <c r="P348" s="375">
        <v>501612097</v>
      </c>
    </row>
    <row r="349" spans="13:16">
      <c r="M349" s="375" t="s">
        <v>820</v>
      </c>
      <c r="N349" s="375" t="str">
        <f t="shared" si="6"/>
        <v>חשמונאים</v>
      </c>
      <c r="O349" s="375" t="s">
        <v>815</v>
      </c>
      <c r="P349" s="375">
        <v>501637706</v>
      </c>
    </row>
    <row r="350" spans="13:16">
      <c r="M350" s="375" t="s">
        <v>487</v>
      </c>
      <c r="N350" s="375" t="str">
        <f t="shared" si="6"/>
        <v>טיבה(בעמק)</v>
      </c>
      <c r="O350" s="375" t="s">
        <v>474</v>
      </c>
      <c r="P350" s="375">
        <v>501604979</v>
      </c>
    </row>
    <row r="351" spans="13:16">
      <c r="M351" s="375" t="s">
        <v>622</v>
      </c>
      <c r="N351" s="375" t="str">
        <f t="shared" si="6"/>
        <v>טירת יהודה</v>
      </c>
      <c r="O351" s="375" t="s">
        <v>611</v>
      </c>
      <c r="P351" s="375">
        <v>501606636</v>
      </c>
    </row>
    <row r="352" spans="13:16">
      <c r="M352" s="375" t="s">
        <v>1062</v>
      </c>
      <c r="N352" s="375" t="str">
        <f t="shared" si="6"/>
        <v>טירת צבי</v>
      </c>
      <c r="O352" s="375" t="s">
        <v>1059</v>
      </c>
      <c r="P352" s="375">
        <v>501602684</v>
      </c>
    </row>
    <row r="353" spans="13:16">
      <c r="M353" s="375" t="s">
        <v>996</v>
      </c>
      <c r="N353" s="375" t="str">
        <f t="shared" si="6"/>
        <v>טל-אל</v>
      </c>
      <c r="O353" s="375" t="s">
        <v>987</v>
      </c>
      <c r="P353" s="375">
        <v>501611818</v>
      </c>
    </row>
    <row r="354" spans="13:16">
      <c r="M354" s="375" t="s">
        <v>860</v>
      </c>
      <c r="N354" s="375" t="str">
        <f t="shared" si="6"/>
        <v>טל שחר</v>
      </c>
      <c r="O354" s="375" t="s">
        <v>843</v>
      </c>
      <c r="P354" s="375">
        <v>501604623</v>
      </c>
    </row>
    <row r="355" spans="13:16">
      <c r="M355" s="375" t="s">
        <v>1197</v>
      </c>
      <c r="N355" s="375" t="str">
        <f t="shared" si="6"/>
        <v>טללים</v>
      </c>
      <c r="O355" s="375" t="s">
        <v>1195</v>
      </c>
      <c r="P355" s="375">
        <v>501611776</v>
      </c>
    </row>
    <row r="356" spans="13:16">
      <c r="M356" s="375" t="s">
        <v>821</v>
      </c>
      <c r="N356" s="375" t="str">
        <f t="shared" si="6"/>
        <v>טלמון</v>
      </c>
      <c r="O356" s="375" t="s">
        <v>815</v>
      </c>
      <c r="P356" s="375">
        <v>501637888</v>
      </c>
    </row>
    <row r="357" spans="13:16">
      <c r="M357" s="375" t="s">
        <v>488</v>
      </c>
      <c r="N357" s="375" t="str">
        <f t="shared" si="6"/>
        <v>טמרה (יזרעאל)</v>
      </c>
      <c r="O357" s="375" t="s">
        <v>474</v>
      </c>
      <c r="P357" s="375">
        <v>501605471</v>
      </c>
    </row>
    <row r="358" spans="13:16">
      <c r="M358" s="375" t="s">
        <v>565</v>
      </c>
      <c r="N358" s="375" t="str">
        <f t="shared" si="6"/>
        <v>טנא</v>
      </c>
      <c r="O358" s="375" t="s">
        <v>562</v>
      </c>
      <c r="P358" s="375">
        <v>501637433</v>
      </c>
    </row>
    <row r="359" spans="13:16">
      <c r="M359" s="375" t="s">
        <v>955</v>
      </c>
      <c r="N359" s="375" t="str">
        <f t="shared" si="6"/>
        <v>טפחות</v>
      </c>
      <c r="O359" s="375" t="s">
        <v>947</v>
      </c>
      <c r="P359" s="375">
        <v>501612147</v>
      </c>
    </row>
    <row r="360" spans="13:16">
      <c r="M360" s="375" t="s">
        <v>280</v>
      </c>
      <c r="N360" s="375" t="str">
        <f t="shared" si="6"/>
        <v>יבול</v>
      </c>
      <c r="O360" s="375" t="s">
        <v>272</v>
      </c>
      <c r="P360" s="375">
        <v>501612329</v>
      </c>
    </row>
    <row r="361" spans="13:16">
      <c r="M361" s="375" t="s">
        <v>579</v>
      </c>
      <c r="N361" s="375" t="str">
        <f t="shared" si="6"/>
        <v>יגור</v>
      </c>
      <c r="O361" s="375" t="s">
        <v>577</v>
      </c>
      <c r="P361" s="375">
        <v>501600969</v>
      </c>
    </row>
    <row r="362" spans="13:16">
      <c r="M362" s="375" t="s">
        <v>1168</v>
      </c>
      <c r="N362" s="375" t="str">
        <f t="shared" si="6"/>
        <v>יגל</v>
      </c>
      <c r="O362" s="375" t="s">
        <v>1164</v>
      </c>
      <c r="P362" s="375">
        <v>501607980</v>
      </c>
    </row>
    <row r="363" spans="13:16">
      <c r="M363" s="375" t="s">
        <v>1032</v>
      </c>
      <c r="N363" s="375" t="str">
        <f t="shared" si="6"/>
        <v>יד בנימין</v>
      </c>
      <c r="O363" s="375" t="s">
        <v>1028</v>
      </c>
      <c r="P363" s="375">
        <v>501605778</v>
      </c>
    </row>
    <row r="364" spans="13:16">
      <c r="M364" s="375" t="s">
        <v>861</v>
      </c>
      <c r="N364" s="375" t="str">
        <f t="shared" si="6"/>
        <v>יד השמונה</v>
      </c>
      <c r="O364" s="375" t="s">
        <v>843</v>
      </c>
      <c r="P364" s="375">
        <v>501611347</v>
      </c>
    </row>
    <row r="365" spans="13:16">
      <c r="M365" s="375" t="s">
        <v>1111</v>
      </c>
      <c r="N365" s="375" t="str">
        <f t="shared" si="6"/>
        <v>יד חנה</v>
      </c>
      <c r="O365" s="375" t="s">
        <v>1083</v>
      </c>
      <c r="P365" s="375">
        <v>501607584</v>
      </c>
    </row>
    <row r="366" spans="13:16">
      <c r="M366" s="375" t="s">
        <v>644</v>
      </c>
      <c r="N366" s="375" t="str">
        <f t="shared" si="6"/>
        <v>יד מרדכי</v>
      </c>
      <c r="O366" s="375" t="s">
        <v>635</v>
      </c>
      <c r="P366" s="375">
        <v>501603583</v>
      </c>
    </row>
    <row r="367" spans="13:16" ht="15">
      <c r="M367" s="375" t="s">
        <v>734</v>
      </c>
      <c r="N367" s="375" t="str">
        <f t="shared" si="6"/>
        <v>יד נתן (צפון)</v>
      </c>
      <c r="O367" s="376" t="s">
        <v>729</v>
      </c>
      <c r="P367" s="375">
        <v>501607758</v>
      </c>
    </row>
    <row r="368" spans="13:16">
      <c r="M368" s="375" t="s">
        <v>414</v>
      </c>
      <c r="N368" s="375" t="str">
        <f t="shared" si="6"/>
        <v>יד רמב"ם</v>
      </c>
      <c r="O368" s="375" t="s">
        <v>408</v>
      </c>
      <c r="P368" s="375">
        <v>501600647</v>
      </c>
    </row>
    <row r="369" spans="13:16">
      <c r="M369" s="375" t="s">
        <v>594</v>
      </c>
      <c r="N369" s="375" t="str">
        <f t="shared" si="6"/>
        <v>יהל</v>
      </c>
      <c r="O369" s="375" t="s">
        <v>590</v>
      </c>
      <c r="P369" s="375">
        <v>501611586</v>
      </c>
    </row>
    <row r="370" spans="13:16">
      <c r="M370" s="375" t="s">
        <v>752</v>
      </c>
      <c r="N370" s="375" t="str">
        <f t="shared" si="6"/>
        <v>יובל</v>
      </c>
      <c r="O370" s="375" t="s">
        <v>748</v>
      </c>
      <c r="P370" s="375">
        <v>501620090</v>
      </c>
    </row>
    <row r="371" spans="13:16">
      <c r="M371" s="375" t="s">
        <v>997</v>
      </c>
      <c r="N371" s="375" t="str">
        <f t="shared" si="6"/>
        <v>יובלים</v>
      </c>
      <c r="O371" s="375" t="s">
        <v>987</v>
      </c>
      <c r="P371" s="375">
        <v>501612261</v>
      </c>
    </row>
    <row r="372" spans="13:16">
      <c r="M372" s="375" t="s">
        <v>998</v>
      </c>
      <c r="N372" s="375" t="str">
        <f t="shared" si="6"/>
        <v>יודפת</v>
      </c>
      <c r="O372" s="375" t="s">
        <v>987</v>
      </c>
      <c r="P372" s="375">
        <v>501611123</v>
      </c>
    </row>
    <row r="373" spans="13:16">
      <c r="M373" s="375" t="s">
        <v>375</v>
      </c>
      <c r="N373" s="375" t="str">
        <f t="shared" si="6"/>
        <v>יונתן</v>
      </c>
      <c r="O373" s="375" t="s">
        <v>362</v>
      </c>
      <c r="P373" s="375">
        <v>501640072</v>
      </c>
    </row>
    <row r="374" spans="13:16">
      <c r="M374" s="375" t="s">
        <v>1211</v>
      </c>
      <c r="N374" s="375" t="str">
        <f t="shared" si="6"/>
        <v>יושיביה</v>
      </c>
      <c r="O374" s="375" t="s">
        <v>1207</v>
      </c>
      <c r="P374" s="375">
        <v>501608038</v>
      </c>
    </row>
    <row r="375" spans="13:16">
      <c r="M375" s="375" t="s">
        <v>489</v>
      </c>
      <c r="N375" s="375" t="str">
        <f t="shared" si="6"/>
        <v>יזרעאל</v>
      </c>
      <c r="O375" s="375" t="s">
        <v>474</v>
      </c>
      <c r="P375" s="375">
        <v>501604524</v>
      </c>
    </row>
    <row r="376" spans="13:16">
      <c r="M376" s="375" t="s">
        <v>794</v>
      </c>
      <c r="N376" s="375" t="str">
        <f t="shared" si="6"/>
        <v>יחיעם</v>
      </c>
      <c r="O376" s="375" t="s">
        <v>782</v>
      </c>
      <c r="P376" s="375">
        <v>501604094</v>
      </c>
    </row>
    <row r="377" spans="13:16">
      <c r="M377" s="375" t="s">
        <v>595</v>
      </c>
      <c r="N377" s="375" t="str">
        <f t="shared" si="6"/>
        <v>יטבתה</v>
      </c>
      <c r="O377" s="375" t="s">
        <v>590</v>
      </c>
      <c r="P377" s="375">
        <v>501608665</v>
      </c>
    </row>
    <row r="378" spans="13:16">
      <c r="M378" s="375" t="s">
        <v>1179</v>
      </c>
      <c r="N378" s="375" t="str">
        <f t="shared" si="6"/>
        <v>ייטב</v>
      </c>
      <c r="O378" s="375" t="s">
        <v>1174</v>
      </c>
      <c r="P378" s="375">
        <v>501636070</v>
      </c>
    </row>
    <row r="379" spans="13:16">
      <c r="M379" s="375" t="s">
        <v>1256</v>
      </c>
      <c r="N379" s="375" t="str">
        <f t="shared" si="6"/>
        <v>יכיני</v>
      </c>
      <c r="O379" s="375" t="s">
        <v>1251</v>
      </c>
      <c r="P379" s="375">
        <v>501608111</v>
      </c>
    </row>
    <row r="380" spans="13:16">
      <c r="M380" s="375" t="s">
        <v>714</v>
      </c>
      <c r="N380" s="375" t="str">
        <f t="shared" si="6"/>
        <v>ינוב</v>
      </c>
      <c r="O380" s="375" t="s">
        <v>710</v>
      </c>
      <c r="P380" s="375">
        <v>501607535</v>
      </c>
    </row>
    <row r="381" spans="13:16">
      <c r="M381" s="375" t="s">
        <v>315</v>
      </c>
      <c r="N381" s="375" t="str">
        <f t="shared" si="6"/>
        <v>ינון</v>
      </c>
      <c r="O381" s="375" t="s">
        <v>305</v>
      </c>
      <c r="P381" s="375">
        <v>501620116</v>
      </c>
    </row>
    <row r="382" spans="13:16">
      <c r="M382" s="375" t="s">
        <v>1033</v>
      </c>
      <c r="N382" s="375" t="str">
        <f t="shared" si="6"/>
        <v>יסודות</v>
      </c>
      <c r="O382" s="375" t="s">
        <v>1028</v>
      </c>
      <c r="P382" s="375">
        <v>501604409</v>
      </c>
    </row>
    <row r="383" spans="13:16">
      <c r="M383" s="375" t="s">
        <v>795</v>
      </c>
      <c r="N383" s="375" t="str">
        <f t="shared" si="6"/>
        <v>יסעור</v>
      </c>
      <c r="O383" s="375" t="s">
        <v>782</v>
      </c>
      <c r="P383" s="375">
        <v>501605752</v>
      </c>
    </row>
    <row r="384" spans="13:16">
      <c r="M384" s="375" t="s">
        <v>999</v>
      </c>
      <c r="N384" s="375" t="str">
        <f t="shared" si="6"/>
        <v>יעד</v>
      </c>
      <c r="O384" s="375" t="s">
        <v>987</v>
      </c>
      <c r="P384" s="375">
        <v>501611388</v>
      </c>
    </row>
    <row r="385" spans="13:16">
      <c r="M385" s="375" t="s">
        <v>715</v>
      </c>
      <c r="N385" s="375" t="str">
        <f t="shared" si="6"/>
        <v>יעף</v>
      </c>
      <c r="O385" s="375" t="s">
        <v>710</v>
      </c>
      <c r="P385" s="375">
        <v>501610448</v>
      </c>
    </row>
    <row r="386" spans="13:16">
      <c r="M386" s="375" t="s">
        <v>932</v>
      </c>
      <c r="N386" s="375" t="str">
        <f t="shared" si="6"/>
        <v>יערה</v>
      </c>
      <c r="O386" s="375" t="s">
        <v>924</v>
      </c>
      <c r="P386" s="375">
        <v>501607956</v>
      </c>
    </row>
    <row r="387" spans="13:16">
      <c r="M387" s="375" t="s">
        <v>1180</v>
      </c>
      <c r="N387" s="375" t="str">
        <f t="shared" ref="N387:N449" si="7">+RIGHT(M387,LEN(M387)-10)</f>
        <v>יפית</v>
      </c>
      <c r="O387" s="375" t="s">
        <v>1174</v>
      </c>
      <c r="P387" s="375">
        <v>501635668</v>
      </c>
    </row>
    <row r="388" spans="13:16">
      <c r="M388" s="375" t="s">
        <v>1143</v>
      </c>
      <c r="N388" s="375" t="str">
        <f t="shared" si="7"/>
        <v>יפעת</v>
      </c>
      <c r="O388" s="375" t="s">
        <v>1125</v>
      </c>
      <c r="P388" s="375">
        <v>501601348</v>
      </c>
    </row>
    <row r="389" spans="13:16">
      <c r="M389" s="375" t="s">
        <v>515</v>
      </c>
      <c r="N389" s="375" t="str">
        <f t="shared" si="7"/>
        <v>יפתח</v>
      </c>
      <c r="O389" s="375" t="s">
        <v>507</v>
      </c>
      <c r="P389" s="375">
        <v>501604532</v>
      </c>
    </row>
    <row r="390" spans="13:16">
      <c r="M390" s="375" t="s">
        <v>1230</v>
      </c>
      <c r="N390" s="375" t="str">
        <f t="shared" si="7"/>
        <v>יצהר</v>
      </c>
      <c r="O390" s="375" t="s">
        <v>1222</v>
      </c>
      <c r="P390" s="375">
        <v>501637490</v>
      </c>
    </row>
    <row r="391" spans="13:16">
      <c r="M391" s="375" t="s">
        <v>415</v>
      </c>
      <c r="N391" s="375" t="str">
        <f t="shared" si="7"/>
        <v>יציץ</v>
      </c>
      <c r="O391" s="375" t="s">
        <v>408</v>
      </c>
      <c r="P391" s="375">
        <v>501607592</v>
      </c>
    </row>
    <row r="392" spans="13:16">
      <c r="M392" s="375" t="s">
        <v>689</v>
      </c>
      <c r="N392" s="375" t="str">
        <f t="shared" si="7"/>
        <v>יקום</v>
      </c>
      <c r="O392" s="375" t="s">
        <v>681</v>
      </c>
      <c r="P392" s="375">
        <v>501604177</v>
      </c>
    </row>
    <row r="393" spans="13:16">
      <c r="M393" s="375" t="s">
        <v>1231</v>
      </c>
      <c r="N393" s="375" t="str">
        <f t="shared" si="7"/>
        <v>יקיר</v>
      </c>
      <c r="O393" s="375" t="s">
        <v>1222</v>
      </c>
      <c r="P393" s="375">
        <v>501636476</v>
      </c>
    </row>
    <row r="394" spans="13:16">
      <c r="M394" s="375" t="s">
        <v>767</v>
      </c>
      <c r="N394" s="375" t="str">
        <f t="shared" si="7"/>
        <v>יקנעם (מושבה)</v>
      </c>
      <c r="O394" s="375" t="s">
        <v>762</v>
      </c>
      <c r="P394" s="375">
        <v>501602411</v>
      </c>
    </row>
    <row r="395" spans="13:16">
      <c r="M395" s="375" t="s">
        <v>516</v>
      </c>
      <c r="N395" s="375" t="str">
        <f t="shared" si="7"/>
        <v>יראון</v>
      </c>
      <c r="O395" s="375" t="s">
        <v>507</v>
      </c>
      <c r="P395" s="375">
        <v>501606230</v>
      </c>
    </row>
    <row r="396" spans="13:16">
      <c r="M396" s="375" t="s">
        <v>1063</v>
      </c>
      <c r="N396" s="375" t="str">
        <f t="shared" si="7"/>
        <v>ירדנה</v>
      </c>
      <c r="O396" s="375" t="s">
        <v>1059</v>
      </c>
      <c r="P396" s="375">
        <v>501620264</v>
      </c>
    </row>
    <row r="397" spans="13:16">
      <c r="M397" s="375" t="s">
        <v>452</v>
      </c>
      <c r="N397" s="375" t="str">
        <f t="shared" si="7"/>
        <v>ירחיב</v>
      </c>
      <c r="O397" s="375" t="s">
        <v>443</v>
      </c>
      <c r="P397" s="375">
        <v>501607188</v>
      </c>
    </row>
    <row r="398" spans="13:16">
      <c r="M398" s="375" t="s">
        <v>453</v>
      </c>
      <c r="N398" s="375" t="str">
        <f t="shared" si="7"/>
        <v>ירקונה</v>
      </c>
      <c r="O398" s="375" t="s">
        <v>443</v>
      </c>
      <c r="P398" s="375">
        <v>501601835</v>
      </c>
    </row>
    <row r="399" spans="13:16">
      <c r="M399" s="375" t="s">
        <v>281</v>
      </c>
      <c r="N399" s="375" t="str">
        <f t="shared" si="7"/>
        <v>ישע</v>
      </c>
      <c r="O399" s="375" t="s">
        <v>272</v>
      </c>
      <c r="P399" s="375">
        <v>501609168</v>
      </c>
    </row>
    <row r="400" spans="13:16">
      <c r="M400" s="375" t="s">
        <v>862</v>
      </c>
      <c r="N400" s="375" t="str">
        <f t="shared" si="7"/>
        <v>ישעי</v>
      </c>
      <c r="O400" s="375" t="s">
        <v>843</v>
      </c>
      <c r="P400" s="375">
        <v>501608053</v>
      </c>
    </row>
    <row r="401" spans="13:16">
      <c r="M401" s="375" t="s">
        <v>416</v>
      </c>
      <c r="N401" s="375" t="str">
        <f t="shared" si="7"/>
        <v>ישרש</v>
      </c>
      <c r="O401" s="375" t="s">
        <v>408</v>
      </c>
      <c r="P401" s="375">
        <v>501608285</v>
      </c>
    </row>
    <row r="402" spans="13:16">
      <c r="M402" s="375" t="s">
        <v>282</v>
      </c>
      <c r="N402" s="375" t="str">
        <f t="shared" si="7"/>
        <v>יתד</v>
      </c>
      <c r="O402" s="375" t="s">
        <v>272</v>
      </c>
      <c r="P402" s="375">
        <v>501612279</v>
      </c>
    </row>
    <row r="403" spans="13:16">
      <c r="M403" s="375" t="s">
        <v>796</v>
      </c>
      <c r="N403" s="375" t="str">
        <f t="shared" si="7"/>
        <v>כברי</v>
      </c>
      <c r="O403" s="375" t="s">
        <v>782</v>
      </c>
      <c r="P403" s="375">
        <v>501605760</v>
      </c>
    </row>
    <row r="404" spans="13:16">
      <c r="M404" s="375" t="s">
        <v>822</v>
      </c>
      <c r="N404" s="375" t="str">
        <f t="shared" si="7"/>
        <v>כוכב השחר</v>
      </c>
      <c r="O404" s="375" t="s">
        <v>815</v>
      </c>
      <c r="P404" s="375">
        <v>501635643</v>
      </c>
    </row>
    <row r="405" spans="13:16">
      <c r="M405" s="375" t="s">
        <v>823</v>
      </c>
      <c r="N405" s="375" t="str">
        <f t="shared" si="7"/>
        <v>כוכב יעקב</v>
      </c>
      <c r="O405" s="375" t="s">
        <v>815</v>
      </c>
      <c r="P405" s="375">
        <v>501637797</v>
      </c>
    </row>
    <row r="406" spans="13:16">
      <c r="M406" s="375" t="s">
        <v>645</v>
      </c>
      <c r="N406" s="375" t="str">
        <f t="shared" si="7"/>
        <v>כוכב מיכאל</v>
      </c>
      <c r="O406" s="375" t="s">
        <v>635</v>
      </c>
      <c r="P406" s="375">
        <v>501608244</v>
      </c>
    </row>
    <row r="407" spans="13:16">
      <c r="M407" s="375" t="s">
        <v>753</v>
      </c>
      <c r="N407" s="375" t="str">
        <f t="shared" si="7"/>
        <v>כורזים</v>
      </c>
      <c r="O407" s="375" t="s">
        <v>748</v>
      </c>
      <c r="P407" s="375">
        <v>501612527</v>
      </c>
    </row>
    <row r="408" spans="13:16">
      <c r="M408" s="375" t="s">
        <v>754</v>
      </c>
      <c r="N408" s="375" t="str">
        <f t="shared" si="7"/>
        <v>כחל</v>
      </c>
      <c r="O408" s="375" t="s">
        <v>748</v>
      </c>
      <c r="P408" s="375">
        <v>501612105</v>
      </c>
    </row>
    <row r="409" spans="13:16">
      <c r="M409" s="375" t="s">
        <v>263</v>
      </c>
      <c r="N409" s="375" t="str">
        <f t="shared" si="7"/>
        <v>כחלה</v>
      </c>
      <c r="O409" s="375" t="s">
        <v>260</v>
      </c>
      <c r="P409" s="375">
        <v>501613673</v>
      </c>
    </row>
    <row r="410" spans="13:16">
      <c r="M410" s="375" t="s">
        <v>1000</v>
      </c>
      <c r="N410" s="375" t="str">
        <f t="shared" si="7"/>
        <v>כישור</v>
      </c>
      <c r="O410" s="375" t="s">
        <v>987</v>
      </c>
      <c r="P410" s="375">
        <v>501611537</v>
      </c>
    </row>
    <row r="411" spans="13:16">
      <c r="M411" s="375" t="s">
        <v>797</v>
      </c>
      <c r="N411" s="375" t="str">
        <f t="shared" si="7"/>
        <v>כליל</v>
      </c>
      <c r="O411" s="375" t="s">
        <v>782</v>
      </c>
      <c r="P411" s="375">
        <v>501611834</v>
      </c>
    </row>
    <row r="412" spans="13:16">
      <c r="M412" s="375" t="s">
        <v>956</v>
      </c>
      <c r="N412" s="375" t="str">
        <f t="shared" si="7"/>
        <v>כלנית</v>
      </c>
      <c r="O412" s="375" t="s">
        <v>947</v>
      </c>
      <c r="P412" s="375">
        <v>501612295</v>
      </c>
    </row>
    <row r="413" spans="13:16">
      <c r="M413" s="375" t="s">
        <v>1001</v>
      </c>
      <c r="N413" s="375" t="str">
        <f t="shared" si="7"/>
        <v>כמאנה</v>
      </c>
      <c r="O413" s="375" t="s">
        <v>987</v>
      </c>
      <c r="P413" s="375">
        <v>501613319</v>
      </c>
    </row>
    <row r="414" spans="13:16">
      <c r="M414" s="375" t="s">
        <v>1198</v>
      </c>
      <c r="N414" s="375" t="str">
        <f t="shared" si="7"/>
        <v>כמהין</v>
      </c>
      <c r="O414" s="375" t="s">
        <v>1195</v>
      </c>
      <c r="P414" s="375">
        <v>501612915</v>
      </c>
    </row>
    <row r="415" spans="13:16">
      <c r="M415" s="375" t="s">
        <v>1002</v>
      </c>
      <c r="N415" s="375" t="str">
        <f t="shared" si="7"/>
        <v>כמון</v>
      </c>
      <c r="O415" s="375" t="s">
        <v>987</v>
      </c>
      <c r="P415" s="375">
        <v>501612014</v>
      </c>
    </row>
    <row r="416" spans="13:16">
      <c r="M416" s="375" t="s">
        <v>376</v>
      </c>
      <c r="N416" s="375" t="str">
        <f t="shared" si="7"/>
        <v>כנף</v>
      </c>
      <c r="O416" s="375" t="s">
        <v>362</v>
      </c>
      <c r="P416" s="375">
        <v>501640288</v>
      </c>
    </row>
    <row r="417" spans="13:16" ht="15">
      <c r="M417" s="375" t="s">
        <v>1047</v>
      </c>
      <c r="N417" s="375" t="str">
        <f t="shared" si="7"/>
        <v>כנרת</v>
      </c>
      <c r="O417" s="376" t="s">
        <v>1036</v>
      </c>
      <c r="P417" s="375">
        <v>501600639</v>
      </c>
    </row>
    <row r="418" spans="13:16" ht="15">
      <c r="M418" s="375" t="s">
        <v>1048</v>
      </c>
      <c r="N418" s="375" t="str">
        <f t="shared" si="7"/>
        <v>כנרת (קבוצה)</v>
      </c>
      <c r="O418" s="376" t="s">
        <v>1036</v>
      </c>
      <c r="P418" s="375">
        <v>501600571</v>
      </c>
    </row>
    <row r="419" spans="13:16">
      <c r="M419" s="375" t="s">
        <v>283</v>
      </c>
      <c r="N419" s="375" t="str">
        <f t="shared" si="7"/>
        <v>כסופים</v>
      </c>
      <c r="O419" s="375" t="s">
        <v>272</v>
      </c>
      <c r="P419" s="375">
        <v>501608400</v>
      </c>
    </row>
    <row r="420" spans="13:16">
      <c r="M420" s="375" t="s">
        <v>863</v>
      </c>
      <c r="N420" s="375" t="str">
        <f t="shared" si="7"/>
        <v>כסלון</v>
      </c>
      <c r="O420" s="375" t="s">
        <v>843</v>
      </c>
      <c r="P420" s="375">
        <v>501608590</v>
      </c>
    </row>
    <row r="421" spans="13:16">
      <c r="M421" s="375" t="s">
        <v>355</v>
      </c>
      <c r="N421" s="375" t="str">
        <f t="shared" si="7"/>
        <v>כפר אביב</v>
      </c>
      <c r="O421" s="375" t="s">
        <v>354</v>
      </c>
      <c r="P421" s="375">
        <v>501608574</v>
      </c>
    </row>
    <row r="422" spans="13:16">
      <c r="M422" s="375" t="s">
        <v>824</v>
      </c>
      <c r="N422" s="375" t="str">
        <f t="shared" si="7"/>
        <v>כפר אדמים</v>
      </c>
      <c r="O422" s="375" t="s">
        <v>815</v>
      </c>
      <c r="P422" s="375">
        <v>501636385</v>
      </c>
    </row>
    <row r="423" spans="13:16">
      <c r="M423" s="375" t="s">
        <v>864</v>
      </c>
      <c r="N423" s="375" t="str">
        <f t="shared" si="7"/>
        <v>כפר אוריה</v>
      </c>
      <c r="O423" s="375" t="s">
        <v>843</v>
      </c>
      <c r="P423" s="375">
        <v>501603641</v>
      </c>
    </row>
    <row r="424" spans="13:16">
      <c r="M424" s="375" t="s">
        <v>316</v>
      </c>
      <c r="N424" s="375" t="str">
        <f t="shared" si="7"/>
        <v>כפר אחים</v>
      </c>
      <c r="O424" s="375" t="s">
        <v>305</v>
      </c>
      <c r="P424" s="375">
        <v>501606909</v>
      </c>
    </row>
    <row r="425" spans="13:16">
      <c r="M425" s="375" t="s">
        <v>580</v>
      </c>
      <c r="N425" s="375" t="str">
        <f t="shared" si="7"/>
        <v>כפר ביאליק</v>
      </c>
      <c r="O425" s="375" t="s">
        <v>577</v>
      </c>
      <c r="P425" s="375">
        <v>501602205</v>
      </c>
    </row>
    <row r="426" spans="13:16">
      <c r="M426" s="375" t="s">
        <v>417</v>
      </c>
      <c r="N426" s="375" t="str">
        <f t="shared" si="7"/>
        <v>כפר ביל"ו</v>
      </c>
      <c r="O426" s="375" t="s">
        <v>408</v>
      </c>
      <c r="P426" s="375">
        <v>501601777</v>
      </c>
    </row>
    <row r="427" spans="13:16">
      <c r="M427" s="375" t="s">
        <v>517</v>
      </c>
      <c r="N427" s="375" t="str">
        <f t="shared" si="7"/>
        <v>כפר בלום</v>
      </c>
      <c r="O427" s="375" t="s">
        <v>507</v>
      </c>
      <c r="P427" s="375">
        <v>501603575</v>
      </c>
    </row>
    <row r="428" spans="13:16">
      <c r="M428" s="375" t="s">
        <v>418</v>
      </c>
      <c r="N428" s="375" t="str">
        <f t="shared" si="7"/>
        <v>כפר בן נון</v>
      </c>
      <c r="O428" s="375" t="s">
        <v>408</v>
      </c>
      <c r="P428" s="375">
        <v>501620108</v>
      </c>
    </row>
    <row r="429" spans="13:16">
      <c r="M429" s="375" t="s">
        <v>1144</v>
      </c>
      <c r="N429" s="375" t="str">
        <f t="shared" si="7"/>
        <v>כפר ברוך</v>
      </c>
      <c r="O429" s="375" t="s">
        <v>1125</v>
      </c>
      <c r="P429" s="375">
        <v>501601322</v>
      </c>
    </row>
    <row r="430" spans="13:16">
      <c r="M430" s="375" t="s">
        <v>1145</v>
      </c>
      <c r="N430" s="375" t="str">
        <f t="shared" si="7"/>
        <v>כפר גדעון</v>
      </c>
      <c r="O430" s="375" t="s">
        <v>1125</v>
      </c>
      <c r="P430" s="375">
        <v>501601066</v>
      </c>
    </row>
    <row r="431" spans="13:16">
      <c r="M431" s="375" t="s">
        <v>662</v>
      </c>
      <c r="N431" s="375" t="str">
        <f t="shared" si="7"/>
        <v>כפר גלים</v>
      </c>
      <c r="O431" s="375" t="s">
        <v>655</v>
      </c>
      <c r="P431" s="375">
        <v>501604276</v>
      </c>
    </row>
    <row r="432" spans="13:16">
      <c r="M432" s="375" t="s">
        <v>906</v>
      </c>
      <c r="N432" s="375" t="str">
        <f t="shared" si="7"/>
        <v>כפר גליקסון</v>
      </c>
      <c r="O432" s="375" t="s">
        <v>901</v>
      </c>
      <c r="P432" s="375">
        <v>501603104</v>
      </c>
    </row>
    <row r="433" spans="13:16">
      <c r="M433" s="375" t="s">
        <v>518</v>
      </c>
      <c r="N433" s="375" t="str">
        <f t="shared" si="7"/>
        <v>כפר גלעדי</v>
      </c>
      <c r="O433" s="375" t="s">
        <v>507</v>
      </c>
      <c r="P433" s="375">
        <v>501600761</v>
      </c>
    </row>
    <row r="434" spans="13:16">
      <c r="M434" s="375" t="s">
        <v>623</v>
      </c>
      <c r="N434" s="375" t="str">
        <f t="shared" si="7"/>
        <v>כפר דניאל</v>
      </c>
      <c r="O434" s="375" t="s">
        <v>611</v>
      </c>
      <c r="P434" s="375">
        <v>501607071</v>
      </c>
    </row>
    <row r="435" spans="13:16">
      <c r="M435" s="375" t="s">
        <v>825</v>
      </c>
      <c r="N435" s="375" t="str">
        <f t="shared" si="7"/>
        <v>כפר האורנים</v>
      </c>
      <c r="O435" s="375" t="s">
        <v>815</v>
      </c>
      <c r="P435" s="375">
        <v>501637961</v>
      </c>
    </row>
    <row r="436" spans="13:16">
      <c r="M436" s="375" t="s">
        <v>1146</v>
      </c>
      <c r="N436" s="375" t="str">
        <f t="shared" si="7"/>
        <v>כפר החרש</v>
      </c>
      <c r="O436" s="375" t="s">
        <v>1125</v>
      </c>
      <c r="P436" s="375">
        <v>501601926</v>
      </c>
    </row>
    <row r="437" spans="13:16">
      <c r="M437" s="375" t="s">
        <v>581</v>
      </c>
      <c r="N437" s="375" t="str">
        <f t="shared" si="7"/>
        <v>כפר המכבי</v>
      </c>
      <c r="O437" s="375" t="s">
        <v>577</v>
      </c>
      <c r="P437" s="375">
        <v>501602544</v>
      </c>
    </row>
    <row r="438" spans="13:16">
      <c r="M438" s="375" t="s">
        <v>438</v>
      </c>
      <c r="N438" s="375" t="str">
        <f t="shared" si="7"/>
        <v>כפר הנגיד</v>
      </c>
      <c r="O438" s="375" t="s">
        <v>433</v>
      </c>
      <c r="P438" s="375">
        <v>501605828</v>
      </c>
    </row>
    <row r="439" spans="13:16">
      <c r="M439" s="375" t="s">
        <v>582</v>
      </c>
      <c r="N439" s="375" t="str">
        <f t="shared" si="7"/>
        <v>כפר הנער הדתי</v>
      </c>
      <c r="O439" s="375" t="s">
        <v>577</v>
      </c>
      <c r="P439" s="375">
        <v>501608905</v>
      </c>
    </row>
    <row r="440" spans="13:16">
      <c r="M440" s="375" t="s">
        <v>519</v>
      </c>
      <c r="N440" s="375" t="str">
        <f t="shared" si="7"/>
        <v>כפר הנשיא</v>
      </c>
      <c r="O440" s="375" t="s">
        <v>507</v>
      </c>
      <c r="P440" s="375">
        <v>501604433</v>
      </c>
    </row>
    <row r="441" spans="13:16">
      <c r="M441" s="375" t="s">
        <v>716</v>
      </c>
      <c r="N441" s="375" t="str">
        <f t="shared" si="7"/>
        <v>כפר הס</v>
      </c>
      <c r="O441" s="375" t="s">
        <v>710</v>
      </c>
      <c r="P441" s="375">
        <v>501601876</v>
      </c>
    </row>
    <row r="442" spans="13:16">
      <c r="M442" s="375" t="s">
        <v>1112</v>
      </c>
      <c r="N442" s="375" t="str">
        <f t="shared" si="7"/>
        <v>כפר הרא"ה</v>
      </c>
      <c r="O442" s="375" t="s">
        <v>1083</v>
      </c>
      <c r="P442" s="375">
        <v>501602171</v>
      </c>
    </row>
    <row r="443" spans="13:16">
      <c r="M443" s="375" t="s">
        <v>701</v>
      </c>
      <c r="N443" s="375" t="str">
        <f t="shared" si="7"/>
        <v>כפר הרי"ף</v>
      </c>
      <c r="O443" s="375" t="s">
        <v>695</v>
      </c>
      <c r="P443" s="375">
        <v>501608889</v>
      </c>
    </row>
    <row r="444" spans="13:16">
      <c r="M444" s="375" t="s">
        <v>1113</v>
      </c>
      <c r="N444" s="375" t="str">
        <f t="shared" si="7"/>
        <v>כפר ויתקין</v>
      </c>
      <c r="O444" s="375" t="s">
        <v>1083</v>
      </c>
      <c r="P444" s="375">
        <v>501601900</v>
      </c>
    </row>
    <row r="445" spans="13:16">
      <c r="M445" s="375" t="s">
        <v>317</v>
      </c>
      <c r="N445" s="375" t="str">
        <f t="shared" si="7"/>
        <v>כפר ורבורג</v>
      </c>
      <c r="O445" s="375" t="s">
        <v>305</v>
      </c>
      <c r="P445" s="375">
        <v>501603203</v>
      </c>
    </row>
    <row r="446" spans="13:16">
      <c r="M446" s="375" t="s">
        <v>543</v>
      </c>
      <c r="N446" s="375" t="str">
        <f t="shared" si="7"/>
        <v>כפר זיתים</v>
      </c>
      <c r="O446" s="375" t="s">
        <v>537</v>
      </c>
      <c r="P446" s="375">
        <v>501607865</v>
      </c>
    </row>
    <row r="447" spans="13:16">
      <c r="M447" s="375" t="s">
        <v>1169</v>
      </c>
      <c r="N447" s="375" t="str">
        <f t="shared" si="7"/>
        <v>כפר חב"ד</v>
      </c>
      <c r="O447" s="375" t="s">
        <v>1164</v>
      </c>
      <c r="P447" s="375">
        <v>501606966</v>
      </c>
    </row>
    <row r="448" spans="13:16">
      <c r="M448" s="375" t="s">
        <v>544</v>
      </c>
      <c r="N448" s="375" t="str">
        <f t="shared" si="7"/>
        <v>כפר חטים</v>
      </c>
      <c r="O448" s="375" t="s">
        <v>537</v>
      </c>
      <c r="P448" s="375">
        <v>501602551</v>
      </c>
    </row>
    <row r="449" spans="13:16">
      <c r="M449" s="375" t="s">
        <v>1114</v>
      </c>
      <c r="N449" s="375" t="str">
        <f t="shared" si="7"/>
        <v>כפר חיים</v>
      </c>
      <c r="O449" s="375" t="s">
        <v>1083</v>
      </c>
      <c r="P449" s="375">
        <v>501601934</v>
      </c>
    </row>
    <row r="450" spans="13:16">
      <c r="M450" s="375" t="s">
        <v>962</v>
      </c>
      <c r="N450" s="375" t="s">
        <v>1286</v>
      </c>
      <c r="O450" s="375" t="s">
        <v>947</v>
      </c>
      <c r="P450" s="375">
        <v>501612972</v>
      </c>
    </row>
    <row r="451" spans="13:16">
      <c r="M451" s="375" t="s">
        <v>583</v>
      </c>
      <c r="N451" s="375" t="str">
        <f t="shared" ref="N451:N480" si="8">+RIGHT(M451,LEN(M451)-10)</f>
        <v>כפר חסידים א'</v>
      </c>
      <c r="O451" s="375" t="s">
        <v>577</v>
      </c>
      <c r="P451" s="375">
        <v>501601124</v>
      </c>
    </row>
    <row r="452" spans="13:16">
      <c r="M452" s="375" t="s">
        <v>584</v>
      </c>
      <c r="N452" s="375" t="str">
        <f t="shared" si="8"/>
        <v>כפר חסידים ב'</v>
      </c>
      <c r="O452" s="375" t="s">
        <v>577</v>
      </c>
      <c r="P452" s="375">
        <v>501608897</v>
      </c>
    </row>
    <row r="453" spans="13:16">
      <c r="M453" s="375" t="s">
        <v>377</v>
      </c>
      <c r="N453" s="375" t="str">
        <f t="shared" si="8"/>
        <v>כפר חרוב</v>
      </c>
      <c r="O453" s="375" t="s">
        <v>362</v>
      </c>
      <c r="P453" s="375">
        <v>501640049</v>
      </c>
    </row>
    <row r="454" spans="13:16">
      <c r="M454" s="375" t="s">
        <v>624</v>
      </c>
      <c r="N454" s="375" t="str">
        <f t="shared" si="8"/>
        <v>כפר טרומן</v>
      </c>
      <c r="O454" s="375" t="s">
        <v>611</v>
      </c>
      <c r="P454" s="375">
        <v>501606735</v>
      </c>
    </row>
    <row r="455" spans="13:16">
      <c r="M455" s="375" t="s">
        <v>1115</v>
      </c>
      <c r="N455" s="375" t="str">
        <f t="shared" si="8"/>
        <v>כפר ידידיה</v>
      </c>
      <c r="O455" s="375" t="s">
        <v>1083</v>
      </c>
      <c r="P455" s="375">
        <v>501602338</v>
      </c>
    </row>
    <row r="456" spans="13:16">
      <c r="M456" s="375" t="s">
        <v>1147</v>
      </c>
      <c r="N456" s="375" t="str">
        <f t="shared" si="8"/>
        <v>כפר יהושע</v>
      </c>
      <c r="O456" s="375" t="s">
        <v>1125</v>
      </c>
      <c r="P456" s="375">
        <v>501601405</v>
      </c>
    </row>
    <row r="457" spans="13:16">
      <c r="M457" s="375" t="s">
        <v>490</v>
      </c>
      <c r="N457" s="375" t="str">
        <f t="shared" si="8"/>
        <v>כפר יחזקאל</v>
      </c>
      <c r="O457" s="375" t="s">
        <v>474</v>
      </c>
      <c r="P457" s="375">
        <v>501600852</v>
      </c>
    </row>
    <row r="458" spans="13:16">
      <c r="M458" s="375" t="s">
        <v>717</v>
      </c>
      <c r="N458" s="375" t="str">
        <f t="shared" si="8"/>
        <v>כפר יעבץ</v>
      </c>
      <c r="O458" s="375" t="s">
        <v>710</v>
      </c>
      <c r="P458" s="375">
        <v>501601702</v>
      </c>
    </row>
    <row r="459" spans="13:16">
      <c r="M459" s="375" t="s">
        <v>1116</v>
      </c>
      <c r="N459" s="375" t="str">
        <f t="shared" si="8"/>
        <v>כפר מונש</v>
      </c>
      <c r="O459" s="375" t="s">
        <v>1083</v>
      </c>
      <c r="P459" s="375">
        <v>501603872</v>
      </c>
    </row>
    <row r="460" spans="13:16">
      <c r="M460" s="375" t="s">
        <v>1212</v>
      </c>
      <c r="N460" s="375" t="str">
        <f t="shared" si="8"/>
        <v>כפר מימון</v>
      </c>
      <c r="O460" s="375" t="s">
        <v>1207</v>
      </c>
      <c r="P460" s="375">
        <v>501610950</v>
      </c>
    </row>
    <row r="461" spans="13:16">
      <c r="M461" s="375" t="s">
        <v>454</v>
      </c>
      <c r="N461" s="375" t="str">
        <f t="shared" si="8"/>
        <v>כפר מל"ל</v>
      </c>
      <c r="O461" s="375" t="s">
        <v>443</v>
      </c>
      <c r="P461" s="375">
        <v>501600985</v>
      </c>
    </row>
    <row r="462" spans="13:16">
      <c r="M462" s="375" t="s">
        <v>702</v>
      </c>
      <c r="N462" s="375" t="str">
        <f t="shared" si="8"/>
        <v>כפר מנחם</v>
      </c>
      <c r="O462" s="375" t="s">
        <v>695</v>
      </c>
      <c r="P462" s="375">
        <v>501602742</v>
      </c>
    </row>
    <row r="463" spans="13:16">
      <c r="M463" s="375" t="s">
        <v>798</v>
      </c>
      <c r="N463" s="375" t="str">
        <f t="shared" si="8"/>
        <v>כפר מסריק</v>
      </c>
      <c r="O463" s="375" t="s">
        <v>782</v>
      </c>
      <c r="P463" s="375">
        <v>501602973</v>
      </c>
    </row>
    <row r="464" spans="13:16">
      <c r="M464" s="375" t="s">
        <v>329</v>
      </c>
      <c r="N464" s="375" t="str">
        <f t="shared" si="8"/>
        <v>כפר מצר</v>
      </c>
      <c r="O464" s="375" t="s">
        <v>328</v>
      </c>
      <c r="P464" s="375">
        <v>501605125</v>
      </c>
    </row>
    <row r="465" spans="13:16">
      <c r="M465" s="375" t="s">
        <v>356</v>
      </c>
      <c r="N465" s="375" t="str">
        <f t="shared" si="8"/>
        <v>כפר מרדכי</v>
      </c>
      <c r="O465" s="375" t="s">
        <v>354</v>
      </c>
      <c r="P465" s="375">
        <v>501607642</v>
      </c>
    </row>
    <row r="466" spans="13:16">
      <c r="M466" s="375" t="s">
        <v>690</v>
      </c>
      <c r="N466" s="375" t="str">
        <f t="shared" si="8"/>
        <v>כפר נטר</v>
      </c>
      <c r="O466" s="375" t="s">
        <v>681</v>
      </c>
      <c r="P466" s="375">
        <v>501603161</v>
      </c>
    </row>
    <row r="467" spans="13:16">
      <c r="M467" s="375" t="s">
        <v>520</v>
      </c>
      <c r="N467" s="375" t="str">
        <f t="shared" si="8"/>
        <v>כפר סאלד</v>
      </c>
      <c r="O467" s="375" t="s">
        <v>507</v>
      </c>
      <c r="P467" s="375">
        <v>501603450</v>
      </c>
    </row>
    <row r="468" spans="13:16">
      <c r="M468" s="375" t="s">
        <v>455</v>
      </c>
      <c r="N468" s="375" t="str">
        <f t="shared" si="8"/>
        <v>כפר סיקרין</v>
      </c>
      <c r="O468" s="375" t="s">
        <v>443</v>
      </c>
      <c r="P468" s="375">
        <v>501602494</v>
      </c>
    </row>
    <row r="469" spans="13:16">
      <c r="M469" s="375" t="s">
        <v>1257</v>
      </c>
      <c r="N469" s="375" t="str">
        <f t="shared" si="8"/>
        <v>כפר עזה</v>
      </c>
      <c r="O469" s="375" t="s">
        <v>1251</v>
      </c>
      <c r="P469" s="375">
        <v>501608459</v>
      </c>
    </row>
    <row r="470" spans="13:16">
      <c r="M470" s="375" t="s">
        <v>398</v>
      </c>
      <c r="N470" s="375" t="str">
        <f t="shared" si="8"/>
        <v>כפר עציון</v>
      </c>
      <c r="O470" s="375" t="s">
        <v>393</v>
      </c>
      <c r="P470" s="375">
        <v>501634885</v>
      </c>
    </row>
    <row r="471" spans="13:16">
      <c r="M471" s="375" t="s">
        <v>907</v>
      </c>
      <c r="N471" s="375" t="str">
        <f t="shared" si="8"/>
        <v>כפר פינס</v>
      </c>
      <c r="O471" s="375" t="s">
        <v>901</v>
      </c>
      <c r="P471" s="375">
        <v>501601892</v>
      </c>
    </row>
    <row r="472" spans="13:16">
      <c r="M472" s="375" t="s">
        <v>545</v>
      </c>
      <c r="N472" s="375" t="str">
        <f t="shared" si="8"/>
        <v>כפר קיש</v>
      </c>
      <c r="O472" s="375" t="s">
        <v>537</v>
      </c>
      <c r="P472" s="375">
        <v>501603880</v>
      </c>
    </row>
    <row r="473" spans="13:16">
      <c r="M473" s="375" t="s">
        <v>799</v>
      </c>
      <c r="N473" s="375" t="str">
        <f t="shared" si="8"/>
        <v>כפר ראש הנקרה</v>
      </c>
      <c r="O473" s="375" t="s">
        <v>782</v>
      </c>
      <c r="P473" s="375">
        <v>501605794</v>
      </c>
    </row>
    <row r="474" spans="13:16">
      <c r="M474" s="375" t="s">
        <v>933</v>
      </c>
      <c r="N474" s="375" t="str">
        <f t="shared" si="8"/>
        <v>כפר רוזנוולד (זרעית)</v>
      </c>
      <c r="O474" s="375" t="s">
        <v>924</v>
      </c>
      <c r="P474" s="375">
        <v>501611305</v>
      </c>
    </row>
    <row r="475" spans="13:16">
      <c r="M475" s="375" t="s">
        <v>1064</v>
      </c>
      <c r="N475" s="375" t="str">
        <f t="shared" si="8"/>
        <v>כפר רופין</v>
      </c>
      <c r="O475" s="375" t="s">
        <v>1059</v>
      </c>
      <c r="P475" s="375">
        <v>501602957</v>
      </c>
    </row>
    <row r="476" spans="13:16">
      <c r="M476" s="375" t="s">
        <v>625</v>
      </c>
      <c r="N476" s="375" t="str">
        <f t="shared" si="8"/>
        <v>כפר רות</v>
      </c>
      <c r="O476" s="375" t="s">
        <v>611</v>
      </c>
      <c r="P476" s="375">
        <v>501611669</v>
      </c>
    </row>
    <row r="477" spans="13:16">
      <c r="M477" s="375" t="s">
        <v>957</v>
      </c>
      <c r="N477" s="375" t="str">
        <f t="shared" si="8"/>
        <v>כפר שמאי</v>
      </c>
      <c r="O477" s="375" t="s">
        <v>947</v>
      </c>
      <c r="P477" s="375">
        <v>501606057</v>
      </c>
    </row>
    <row r="478" spans="13:16">
      <c r="M478" s="375" t="s">
        <v>419</v>
      </c>
      <c r="N478" s="375" t="str">
        <f t="shared" si="8"/>
        <v>כפר שמואל</v>
      </c>
      <c r="O478" s="375" t="s">
        <v>408</v>
      </c>
      <c r="P478" s="375">
        <v>501607436</v>
      </c>
    </row>
    <row r="479" spans="13:16">
      <c r="M479" s="375" t="s">
        <v>1232</v>
      </c>
      <c r="N479" s="375" t="str">
        <f t="shared" si="8"/>
        <v>כפר תפוח</v>
      </c>
      <c r="O479" s="375" t="s">
        <v>1222</v>
      </c>
      <c r="P479" s="375">
        <v>501635726</v>
      </c>
    </row>
    <row r="480" spans="13:16">
      <c r="M480" s="375" t="s">
        <v>755</v>
      </c>
      <c r="N480" s="375" t="str">
        <f t="shared" si="8"/>
        <v>כרכם</v>
      </c>
      <c r="O480" s="375" t="s">
        <v>748</v>
      </c>
      <c r="P480" s="375">
        <v>501612857</v>
      </c>
    </row>
    <row r="481" spans="13:16">
      <c r="M481" s="375" t="s">
        <v>633</v>
      </c>
      <c r="N481" s="375" t="str">
        <f>+M481</f>
        <v>כרם בן-שמן</v>
      </c>
      <c r="O481" s="375" t="s">
        <v>611</v>
      </c>
      <c r="P481" s="375">
        <v>501600886</v>
      </c>
    </row>
    <row r="482" spans="13:16">
      <c r="M482" s="375" t="s">
        <v>958</v>
      </c>
      <c r="N482" s="375" t="str">
        <f t="shared" ref="N482:N545" si="9">+RIGHT(M482,LEN(M482)-10)</f>
        <v>כרם בן זמרה</v>
      </c>
      <c r="O482" s="375" t="s">
        <v>947</v>
      </c>
      <c r="P482" s="375">
        <v>501606644</v>
      </c>
    </row>
    <row r="483" spans="13:16">
      <c r="M483" s="375" t="s">
        <v>607</v>
      </c>
      <c r="N483" s="375" t="str">
        <f t="shared" si="9"/>
        <v>כרם יבנה ישיבה</v>
      </c>
      <c r="O483" s="375" t="s">
        <v>603</v>
      </c>
      <c r="P483" s="375">
        <v>501610943</v>
      </c>
    </row>
    <row r="484" spans="13:16">
      <c r="M484" s="375" t="s">
        <v>663</v>
      </c>
      <c r="N484" s="375" t="str">
        <f t="shared" si="9"/>
        <v>כרם מהר"ל</v>
      </c>
      <c r="O484" s="375" t="s">
        <v>655</v>
      </c>
      <c r="P484" s="375">
        <v>501605802</v>
      </c>
    </row>
    <row r="485" spans="13:16">
      <c r="M485" s="375" t="s">
        <v>284</v>
      </c>
      <c r="N485" s="375" t="str">
        <f t="shared" si="9"/>
        <v>כרם שלום</v>
      </c>
      <c r="O485" s="375" t="s">
        <v>272</v>
      </c>
      <c r="P485" s="375">
        <v>501610851</v>
      </c>
    </row>
    <row r="486" spans="13:16">
      <c r="M486" s="375" t="s">
        <v>420</v>
      </c>
      <c r="N486" s="375" t="str">
        <f t="shared" si="9"/>
        <v>כרמי יוסף</v>
      </c>
      <c r="O486" s="375" t="s">
        <v>408</v>
      </c>
      <c r="P486" s="375">
        <v>501612642</v>
      </c>
    </row>
    <row r="487" spans="13:16">
      <c r="M487" s="375" t="s">
        <v>399</v>
      </c>
      <c r="N487" s="375" t="str">
        <f t="shared" si="9"/>
        <v>כרמי צור</v>
      </c>
      <c r="O487" s="375" t="s">
        <v>393</v>
      </c>
      <c r="P487" s="375">
        <v>501637664</v>
      </c>
    </row>
    <row r="488" spans="13:16">
      <c r="M488" s="375" t="s">
        <v>646</v>
      </c>
      <c r="N488" s="375" t="str">
        <f t="shared" si="9"/>
        <v>כרמיה</v>
      </c>
      <c r="O488" s="375" t="s">
        <v>635</v>
      </c>
      <c r="P488" s="375">
        <v>501607683</v>
      </c>
    </row>
    <row r="489" spans="13:16">
      <c r="M489" s="375" t="s">
        <v>338</v>
      </c>
      <c r="N489" s="375" t="str">
        <f t="shared" si="9"/>
        <v>כרמים</v>
      </c>
      <c r="O489" s="375" t="s">
        <v>333</v>
      </c>
      <c r="P489" s="375">
        <v>501611982</v>
      </c>
    </row>
    <row r="490" spans="13:16">
      <c r="M490" s="375" t="s">
        <v>566</v>
      </c>
      <c r="N490" s="375" t="str">
        <f t="shared" si="9"/>
        <v>כרמל</v>
      </c>
      <c r="O490" s="375" t="s">
        <v>562</v>
      </c>
      <c r="P490" s="375">
        <v>501636567</v>
      </c>
    </row>
    <row r="491" spans="13:16">
      <c r="M491" s="375" t="s">
        <v>1003</v>
      </c>
      <c r="N491" s="375" t="str">
        <f t="shared" si="9"/>
        <v>לבון</v>
      </c>
      <c r="O491" s="375" t="s">
        <v>987</v>
      </c>
      <c r="P491" s="375">
        <v>501612071</v>
      </c>
    </row>
    <row r="492" spans="13:16">
      <c r="M492" s="375" t="s">
        <v>546</v>
      </c>
      <c r="N492" s="375" t="str">
        <f t="shared" si="9"/>
        <v>לביא</v>
      </c>
      <c r="O492" s="375" t="s">
        <v>537</v>
      </c>
      <c r="P492" s="375">
        <v>501605851</v>
      </c>
    </row>
    <row r="493" spans="13:16">
      <c r="M493" s="375" t="s">
        <v>959</v>
      </c>
      <c r="N493" s="375" t="str">
        <f t="shared" si="9"/>
        <v>לבנים</v>
      </c>
      <c r="O493" s="375" t="s">
        <v>947</v>
      </c>
      <c r="P493" s="375">
        <v>501612303</v>
      </c>
    </row>
    <row r="494" spans="13:16">
      <c r="M494" s="375" t="s">
        <v>339</v>
      </c>
      <c r="N494" s="375" t="str">
        <f t="shared" si="9"/>
        <v>להב</v>
      </c>
      <c r="O494" s="375" t="s">
        <v>333</v>
      </c>
      <c r="P494" s="375">
        <v>501620231</v>
      </c>
    </row>
    <row r="495" spans="13:16">
      <c r="M495" s="375" t="s">
        <v>521</v>
      </c>
      <c r="N495" s="375" t="str">
        <f t="shared" si="9"/>
        <v>להבות הבשן</v>
      </c>
      <c r="O495" s="375" t="s">
        <v>507</v>
      </c>
      <c r="P495" s="375">
        <v>501603807</v>
      </c>
    </row>
    <row r="496" spans="13:16">
      <c r="M496" s="375" t="s">
        <v>908</v>
      </c>
      <c r="N496" s="375" t="str">
        <f t="shared" si="9"/>
        <v>להבות חביבה</v>
      </c>
      <c r="O496" s="375" t="s">
        <v>901</v>
      </c>
      <c r="P496" s="375">
        <v>501607154</v>
      </c>
    </row>
    <row r="497" spans="13:16">
      <c r="M497" s="375" t="s">
        <v>865</v>
      </c>
      <c r="N497" s="375" t="str">
        <f t="shared" si="9"/>
        <v>לוזית</v>
      </c>
      <c r="O497" s="375" t="s">
        <v>843</v>
      </c>
      <c r="P497" s="375">
        <v>501600522</v>
      </c>
    </row>
    <row r="498" spans="13:16">
      <c r="M498" s="375" t="s">
        <v>800</v>
      </c>
      <c r="N498" s="375" t="str">
        <f t="shared" si="9"/>
        <v>לוחמי הגיטאות</v>
      </c>
      <c r="O498" s="375" t="s">
        <v>782</v>
      </c>
      <c r="P498" s="375">
        <v>501605950</v>
      </c>
    </row>
    <row r="499" spans="13:16">
      <c r="M499" s="375" t="s">
        <v>596</v>
      </c>
      <c r="N499" s="375" t="str">
        <f t="shared" si="9"/>
        <v>לוטן</v>
      </c>
      <c r="O499" s="375" t="s">
        <v>590</v>
      </c>
      <c r="P499" s="375">
        <v>501612550</v>
      </c>
    </row>
    <row r="500" spans="13:16">
      <c r="M500" s="375" t="s">
        <v>1004</v>
      </c>
      <c r="N500" s="375" t="str">
        <f t="shared" si="9"/>
        <v>לטם</v>
      </c>
      <c r="O500" s="375" t="s">
        <v>987</v>
      </c>
      <c r="P500" s="375">
        <v>501611719</v>
      </c>
    </row>
    <row r="501" spans="13:16">
      <c r="M501" s="375" t="s">
        <v>866</v>
      </c>
      <c r="N501" s="375" t="str">
        <f t="shared" si="9"/>
        <v>לי-און (שריגים)</v>
      </c>
      <c r="O501" s="375" t="s">
        <v>843</v>
      </c>
      <c r="P501" s="375">
        <v>501611149</v>
      </c>
    </row>
    <row r="502" spans="13:16">
      <c r="M502" s="375" t="s">
        <v>801</v>
      </c>
      <c r="N502" s="375" t="str">
        <f t="shared" si="9"/>
        <v>לימן</v>
      </c>
      <c r="O502" s="375" t="s">
        <v>782</v>
      </c>
      <c r="P502" s="375">
        <v>501606743</v>
      </c>
    </row>
    <row r="503" spans="13:16" ht="15">
      <c r="M503" s="375" t="s">
        <v>735</v>
      </c>
      <c r="N503" s="375" t="str">
        <f t="shared" si="9"/>
        <v>לכיש</v>
      </c>
      <c r="O503" s="376" t="s">
        <v>729</v>
      </c>
      <c r="P503" s="375">
        <v>501600241</v>
      </c>
    </row>
    <row r="504" spans="13:16">
      <c r="M504" s="375" t="s">
        <v>626</v>
      </c>
      <c r="N504" s="375" t="str">
        <f t="shared" si="9"/>
        <v>לפיד</v>
      </c>
      <c r="O504" s="375" t="s">
        <v>611</v>
      </c>
      <c r="P504" s="375">
        <v>501613103</v>
      </c>
    </row>
    <row r="505" spans="13:16">
      <c r="M505" s="375" t="s">
        <v>934</v>
      </c>
      <c r="N505" s="375" t="str">
        <f t="shared" si="9"/>
        <v>לפידות</v>
      </c>
      <c r="O505" s="375" t="s">
        <v>924</v>
      </c>
      <c r="P505" s="375">
        <v>501611735</v>
      </c>
    </row>
    <row r="506" spans="13:16">
      <c r="M506" s="375" t="s">
        <v>909</v>
      </c>
      <c r="N506" s="375" t="str">
        <f t="shared" si="9"/>
        <v>מאור</v>
      </c>
      <c r="O506" s="375" t="s">
        <v>901</v>
      </c>
      <c r="P506" s="375">
        <v>501620553</v>
      </c>
    </row>
    <row r="507" spans="13:16">
      <c r="M507" s="375" t="s">
        <v>664</v>
      </c>
      <c r="N507" s="375" t="str">
        <f t="shared" si="9"/>
        <v>מאיר שפיה</v>
      </c>
      <c r="O507" s="375" t="s">
        <v>655</v>
      </c>
      <c r="P507" s="375">
        <v>501601025</v>
      </c>
    </row>
    <row r="508" spans="13:16">
      <c r="M508" s="375" t="s">
        <v>867</v>
      </c>
      <c r="N508" s="375" t="str">
        <f t="shared" si="9"/>
        <v>מבוא ביתר</v>
      </c>
      <c r="O508" s="375" t="s">
        <v>843</v>
      </c>
      <c r="P508" s="375">
        <v>501607717</v>
      </c>
    </row>
    <row r="509" spans="13:16">
      <c r="M509" s="375" t="s">
        <v>1233</v>
      </c>
      <c r="N509" s="375" t="str">
        <f t="shared" si="9"/>
        <v>מבוא דותן</v>
      </c>
      <c r="O509" s="375" t="s">
        <v>1222</v>
      </c>
      <c r="P509" s="375">
        <v>501635692</v>
      </c>
    </row>
    <row r="510" spans="13:16">
      <c r="M510" s="375" t="s">
        <v>826</v>
      </c>
      <c r="N510" s="375" t="str">
        <f t="shared" si="9"/>
        <v>מבוא חורון</v>
      </c>
      <c r="O510" s="375" t="s">
        <v>815</v>
      </c>
      <c r="P510" s="375">
        <v>501637094</v>
      </c>
    </row>
    <row r="511" spans="13:16">
      <c r="M511" s="375" t="s">
        <v>378</v>
      </c>
      <c r="N511" s="375" t="str">
        <f t="shared" si="9"/>
        <v>מבוא חמה</v>
      </c>
      <c r="O511" s="375" t="s">
        <v>362</v>
      </c>
      <c r="P511" s="375">
        <v>501642045</v>
      </c>
    </row>
    <row r="512" spans="13:16">
      <c r="M512" s="375" t="s">
        <v>627</v>
      </c>
      <c r="N512" s="375" t="str">
        <f t="shared" si="9"/>
        <v>מבוא מודיעים</v>
      </c>
      <c r="O512" s="375" t="s">
        <v>611</v>
      </c>
      <c r="P512" s="375">
        <v>501611412</v>
      </c>
    </row>
    <row r="513" spans="13:16">
      <c r="M513" s="375" t="s">
        <v>974</v>
      </c>
      <c r="N513" s="375" t="str">
        <f t="shared" si="9"/>
        <v>מבועים</v>
      </c>
      <c r="O513" s="375" t="s">
        <v>971</v>
      </c>
      <c r="P513" s="375">
        <v>501610802</v>
      </c>
    </row>
    <row r="514" spans="13:16">
      <c r="M514" s="375" t="s">
        <v>285</v>
      </c>
      <c r="N514" s="375" t="str">
        <f t="shared" si="9"/>
        <v>מבטחים</v>
      </c>
      <c r="O514" s="375" t="s">
        <v>272</v>
      </c>
      <c r="P514" s="375">
        <v>501608293</v>
      </c>
    </row>
    <row r="515" spans="13:16">
      <c r="M515" s="375" t="s">
        <v>647</v>
      </c>
      <c r="N515" s="375" t="str">
        <f t="shared" si="9"/>
        <v>מבקיעים</v>
      </c>
      <c r="O515" s="375" t="s">
        <v>635</v>
      </c>
      <c r="P515" s="375">
        <v>501605737</v>
      </c>
    </row>
    <row r="516" spans="13:16">
      <c r="M516" s="375" t="s">
        <v>665</v>
      </c>
      <c r="N516" s="375" t="str">
        <f t="shared" si="9"/>
        <v>מגדים</v>
      </c>
      <c r="O516" s="375" t="s">
        <v>655</v>
      </c>
      <c r="P516" s="375">
        <v>501606891</v>
      </c>
    </row>
    <row r="517" spans="13:16">
      <c r="M517" s="375" t="s">
        <v>400</v>
      </c>
      <c r="N517" s="375" t="str">
        <f t="shared" si="9"/>
        <v>מגדל עז</v>
      </c>
      <c r="O517" s="375" t="s">
        <v>393</v>
      </c>
      <c r="P517" s="375">
        <v>501635619</v>
      </c>
    </row>
    <row r="518" spans="13:16">
      <c r="M518" s="375" t="s">
        <v>1234</v>
      </c>
      <c r="N518" s="375" t="str">
        <f t="shared" si="9"/>
        <v>מגדלים</v>
      </c>
      <c r="O518" s="375" t="s">
        <v>1222</v>
      </c>
      <c r="P518" s="375">
        <v>501637516</v>
      </c>
    </row>
    <row r="519" spans="13:16">
      <c r="M519" s="375" t="s">
        <v>768</v>
      </c>
      <c r="N519" s="375" t="str">
        <f t="shared" si="9"/>
        <v>מגידו</v>
      </c>
      <c r="O519" s="375" t="s">
        <v>762</v>
      </c>
      <c r="P519" s="375">
        <v>501605869</v>
      </c>
    </row>
    <row r="520" spans="13:16">
      <c r="M520" s="375" t="s">
        <v>910</v>
      </c>
      <c r="N520" s="375" t="str">
        <f t="shared" si="9"/>
        <v>מגל</v>
      </c>
      <c r="O520" s="375" t="s">
        <v>901</v>
      </c>
      <c r="P520" s="375">
        <v>501603757</v>
      </c>
    </row>
    <row r="521" spans="13:16">
      <c r="M521" s="375" t="s">
        <v>286</v>
      </c>
      <c r="N521" s="375" t="str">
        <f t="shared" si="9"/>
        <v>מגן</v>
      </c>
      <c r="O521" s="375" t="s">
        <v>272</v>
      </c>
      <c r="P521" s="375">
        <v>501606958</v>
      </c>
    </row>
    <row r="522" spans="13:16">
      <c r="M522" s="375" t="s">
        <v>491</v>
      </c>
      <c r="N522" s="375" t="str">
        <f t="shared" si="9"/>
        <v>מגן שאול</v>
      </c>
      <c r="O522" s="375" t="s">
        <v>474</v>
      </c>
      <c r="P522" s="375">
        <v>501611552</v>
      </c>
    </row>
    <row r="523" spans="13:16">
      <c r="M523" s="375" t="s">
        <v>456</v>
      </c>
      <c r="N523" s="375" t="str">
        <f t="shared" si="9"/>
        <v>מגשימים</v>
      </c>
      <c r="O523" s="375" t="s">
        <v>443</v>
      </c>
      <c r="P523" s="375">
        <v>501607220</v>
      </c>
    </row>
    <row r="524" spans="13:16">
      <c r="M524" s="375" t="s">
        <v>769</v>
      </c>
      <c r="N524" s="375" t="str">
        <f t="shared" si="9"/>
        <v>מדרך עז</v>
      </c>
      <c r="O524" s="375" t="s">
        <v>762</v>
      </c>
      <c r="P524" s="375">
        <v>501620298</v>
      </c>
    </row>
    <row r="525" spans="13:16">
      <c r="M525" s="375" t="s">
        <v>1199</v>
      </c>
      <c r="N525" s="375" t="str">
        <f t="shared" si="9"/>
        <v>מדרשת בן גוריון</v>
      </c>
      <c r="O525" s="375" t="s">
        <v>1195</v>
      </c>
      <c r="P525" s="375">
        <v>501611404</v>
      </c>
    </row>
    <row r="526" spans="13:16">
      <c r="M526" s="375" t="s">
        <v>264</v>
      </c>
      <c r="N526" s="375" t="str">
        <f t="shared" si="9"/>
        <v>מולדה</v>
      </c>
      <c r="O526" s="375" t="s">
        <v>260</v>
      </c>
      <c r="P526" s="375">
        <v>501613608</v>
      </c>
    </row>
    <row r="527" spans="13:16">
      <c r="M527" s="375" t="s">
        <v>492</v>
      </c>
      <c r="N527" s="375" t="str">
        <f t="shared" si="9"/>
        <v>מולדת בני ברית</v>
      </c>
      <c r="O527" s="375" t="s">
        <v>474</v>
      </c>
      <c r="P527" s="375">
        <v>501602692</v>
      </c>
    </row>
    <row r="528" spans="13:16">
      <c r="M528" s="375" t="s">
        <v>868</v>
      </c>
      <c r="N528" s="375" t="str">
        <f t="shared" si="9"/>
        <v>מוצא עלית</v>
      </c>
      <c r="O528" s="375" t="s">
        <v>843</v>
      </c>
      <c r="P528" s="375">
        <v>501602080</v>
      </c>
    </row>
    <row r="529" spans="13:16">
      <c r="M529" s="375" t="s">
        <v>1005</v>
      </c>
      <c r="N529" s="375" t="str">
        <f t="shared" si="9"/>
        <v>מורן</v>
      </c>
      <c r="O529" s="375" t="s">
        <v>987</v>
      </c>
      <c r="P529" s="375">
        <v>501611636</v>
      </c>
    </row>
    <row r="530" spans="13:16">
      <c r="M530" s="375" t="s">
        <v>1006</v>
      </c>
      <c r="N530" s="375" t="str">
        <f t="shared" si="9"/>
        <v>מורשת</v>
      </c>
      <c r="O530" s="375" t="s">
        <v>987</v>
      </c>
      <c r="P530" s="375">
        <v>501611784</v>
      </c>
    </row>
    <row r="531" spans="13:16" ht="15">
      <c r="M531" s="375" t="s">
        <v>736</v>
      </c>
      <c r="N531" s="375" t="str">
        <f t="shared" si="9"/>
        <v>מושב ניר חן</v>
      </c>
      <c r="O531" s="376" t="s">
        <v>729</v>
      </c>
      <c r="P531" s="375">
        <v>501600118</v>
      </c>
    </row>
    <row r="532" spans="13:16">
      <c r="M532" s="375" t="s">
        <v>628</v>
      </c>
      <c r="N532" s="375" t="str">
        <f t="shared" si="9"/>
        <v>מזור</v>
      </c>
      <c r="O532" s="375" t="s">
        <v>611</v>
      </c>
      <c r="P532" s="375">
        <v>501606065</v>
      </c>
    </row>
    <row r="533" spans="13:16">
      <c r="M533" s="375" t="s">
        <v>1148</v>
      </c>
      <c r="N533" s="375" t="str">
        <f t="shared" si="9"/>
        <v>מזרע</v>
      </c>
      <c r="O533" s="375" t="s">
        <v>1125</v>
      </c>
      <c r="P533" s="375">
        <v>501601041</v>
      </c>
    </row>
    <row r="534" spans="13:16">
      <c r="M534" s="375" t="s">
        <v>1181</v>
      </c>
      <c r="N534" s="375" t="str">
        <f t="shared" si="9"/>
        <v>מחולה</v>
      </c>
      <c r="O534" s="375" t="s">
        <v>1174</v>
      </c>
      <c r="P534" s="375">
        <v>501635999</v>
      </c>
    </row>
    <row r="535" spans="13:16">
      <c r="M535" s="375" t="s">
        <v>522</v>
      </c>
      <c r="N535" s="375" t="str">
        <f t="shared" si="9"/>
        <v>מחנים</v>
      </c>
      <c r="O535" s="375" t="s">
        <v>507</v>
      </c>
      <c r="P535" s="375">
        <v>501603088</v>
      </c>
    </row>
    <row r="536" spans="13:16">
      <c r="M536" s="375" t="s">
        <v>869</v>
      </c>
      <c r="N536" s="375" t="str">
        <f t="shared" si="9"/>
        <v>מחסיה</v>
      </c>
      <c r="O536" s="375" t="s">
        <v>843</v>
      </c>
      <c r="P536" s="375">
        <v>501607766</v>
      </c>
    </row>
    <row r="537" spans="13:16">
      <c r="M537" s="375" t="s">
        <v>870</v>
      </c>
      <c r="N537" s="375" t="str">
        <f t="shared" si="9"/>
        <v>מטע</v>
      </c>
      <c r="O537" s="375" t="s">
        <v>843</v>
      </c>
      <c r="P537" s="375">
        <v>501608228</v>
      </c>
    </row>
    <row r="538" spans="13:16">
      <c r="M538" s="375" t="s">
        <v>911</v>
      </c>
      <c r="N538" s="375" t="str">
        <f t="shared" si="9"/>
        <v>מי עמי</v>
      </c>
      <c r="O538" s="375" t="s">
        <v>901</v>
      </c>
      <c r="P538" s="375">
        <v>501611289</v>
      </c>
    </row>
    <row r="539" spans="13:16">
      <c r="M539" s="375" t="s">
        <v>493</v>
      </c>
      <c r="N539" s="375" t="str">
        <f t="shared" si="9"/>
        <v>מיטב</v>
      </c>
      <c r="O539" s="375" t="s">
        <v>474</v>
      </c>
      <c r="P539" s="375">
        <v>501620546</v>
      </c>
    </row>
    <row r="540" spans="13:16">
      <c r="M540" s="375" t="s">
        <v>912</v>
      </c>
      <c r="N540" s="375" t="str">
        <f t="shared" si="9"/>
        <v>מיסר</v>
      </c>
      <c r="O540" s="375" t="s">
        <v>901</v>
      </c>
      <c r="P540" s="375">
        <v>501606495</v>
      </c>
    </row>
    <row r="541" spans="13:16">
      <c r="M541" s="375" t="s">
        <v>379</v>
      </c>
      <c r="N541" s="375" t="str">
        <f t="shared" si="9"/>
        <v>מיצר</v>
      </c>
      <c r="O541" s="375" t="s">
        <v>362</v>
      </c>
      <c r="P541" s="375">
        <v>501640197</v>
      </c>
    </row>
    <row r="542" spans="13:16">
      <c r="M542" s="375" t="s">
        <v>1065</v>
      </c>
      <c r="N542" s="375" t="str">
        <f t="shared" si="9"/>
        <v>מירב</v>
      </c>
      <c r="O542" s="375" t="s">
        <v>1059</v>
      </c>
      <c r="P542" s="375">
        <v>501612824</v>
      </c>
    </row>
    <row r="543" spans="13:16">
      <c r="M543" s="375" t="s">
        <v>960</v>
      </c>
      <c r="N543" s="375" t="str">
        <f t="shared" si="9"/>
        <v>מירון</v>
      </c>
      <c r="O543" s="375" t="s">
        <v>947</v>
      </c>
      <c r="P543" s="375">
        <v>501606073</v>
      </c>
    </row>
    <row r="544" spans="13:16">
      <c r="M544" s="375" t="s">
        <v>357</v>
      </c>
      <c r="N544" s="375" t="str">
        <f t="shared" si="9"/>
        <v>מישר</v>
      </c>
      <c r="O544" s="375" t="s">
        <v>354</v>
      </c>
      <c r="P544" s="375">
        <v>501607311</v>
      </c>
    </row>
    <row r="545" spans="13:16">
      <c r="M545" s="375" t="s">
        <v>1182</v>
      </c>
      <c r="N545" s="375" t="str">
        <f t="shared" si="9"/>
        <v>מכורה</v>
      </c>
      <c r="O545" s="375" t="s">
        <v>1174</v>
      </c>
      <c r="P545" s="375">
        <v>501636146</v>
      </c>
    </row>
    <row r="546" spans="13:16">
      <c r="M546" s="375" t="s">
        <v>265</v>
      </c>
      <c r="N546" s="375" t="str">
        <f t="shared" ref="N546:N609" si="10">+RIGHT(M546,LEN(M546)-10)</f>
        <v>מכחול</v>
      </c>
      <c r="O546" s="375" t="s">
        <v>260</v>
      </c>
      <c r="P546" s="375">
        <v>501613434</v>
      </c>
    </row>
    <row r="547" spans="13:16">
      <c r="M547" s="375" t="s">
        <v>1007</v>
      </c>
      <c r="N547" s="375" t="str">
        <f t="shared" si="10"/>
        <v>מכמנים</v>
      </c>
      <c r="O547" s="375" t="s">
        <v>987</v>
      </c>
      <c r="P547" s="375">
        <v>501612022</v>
      </c>
    </row>
    <row r="548" spans="13:16">
      <c r="M548" s="375" t="s">
        <v>1117</v>
      </c>
      <c r="N548" s="375" t="str">
        <f t="shared" si="10"/>
        <v>מכמרת</v>
      </c>
      <c r="O548" s="375" t="s">
        <v>1083</v>
      </c>
      <c r="P548" s="375">
        <v>501603823</v>
      </c>
    </row>
    <row r="549" spans="13:16">
      <c r="M549" s="375" t="s">
        <v>495</v>
      </c>
      <c r="N549" s="375" t="str">
        <f t="shared" si="10"/>
        <v>מלאה</v>
      </c>
      <c r="O549" s="375" t="s">
        <v>496</v>
      </c>
      <c r="P549" s="375">
        <v>501601645</v>
      </c>
    </row>
    <row r="550" spans="13:16">
      <c r="M550" s="375" t="s">
        <v>1213</v>
      </c>
      <c r="N550" s="375" t="str">
        <f t="shared" si="10"/>
        <v>מלילות</v>
      </c>
      <c r="O550" s="375" t="s">
        <v>1207</v>
      </c>
      <c r="P550" s="375">
        <v>501620447</v>
      </c>
    </row>
    <row r="551" spans="13:16">
      <c r="M551" s="375" t="s">
        <v>523</v>
      </c>
      <c r="N551" s="375" t="str">
        <f t="shared" si="10"/>
        <v>מלכיה</v>
      </c>
      <c r="O551" s="375" t="s">
        <v>507</v>
      </c>
      <c r="P551" s="375">
        <v>501605968</v>
      </c>
    </row>
    <row r="552" spans="13:16" ht="15">
      <c r="M552" s="375" t="s">
        <v>737</v>
      </c>
      <c r="N552" s="375" t="str">
        <f t="shared" si="10"/>
        <v>מנוחה</v>
      </c>
      <c r="O552" s="376" t="s">
        <v>729</v>
      </c>
      <c r="P552" s="375">
        <v>501620306</v>
      </c>
    </row>
    <row r="553" spans="13:16">
      <c r="M553" s="375" t="s">
        <v>1008</v>
      </c>
      <c r="N553" s="375" t="str">
        <f t="shared" si="10"/>
        <v>מנוף</v>
      </c>
      <c r="O553" s="375" t="s">
        <v>987</v>
      </c>
      <c r="P553" s="375">
        <v>501611743</v>
      </c>
    </row>
    <row r="554" spans="13:16">
      <c r="M554" s="375" t="s">
        <v>935</v>
      </c>
      <c r="N554" s="375" t="str">
        <f t="shared" si="10"/>
        <v>מנות</v>
      </c>
      <c r="O554" s="375" t="s">
        <v>924</v>
      </c>
      <c r="P554" s="375">
        <v>501612055</v>
      </c>
    </row>
    <row r="555" spans="13:16">
      <c r="M555" s="375" t="s">
        <v>1066</v>
      </c>
      <c r="N555" s="375" t="str">
        <f t="shared" si="10"/>
        <v>מנחמיה</v>
      </c>
      <c r="O555" s="375" t="s">
        <v>1059</v>
      </c>
      <c r="P555" s="375">
        <v>501600480</v>
      </c>
    </row>
    <row r="556" spans="13:16">
      <c r="M556" s="375" t="s">
        <v>524</v>
      </c>
      <c r="N556" s="375" t="str">
        <f t="shared" si="10"/>
        <v>מנרה</v>
      </c>
      <c r="O556" s="375" t="s">
        <v>507</v>
      </c>
      <c r="P556" s="375">
        <v>501603476</v>
      </c>
    </row>
    <row r="557" spans="13:16">
      <c r="M557" s="375" t="s">
        <v>1149</v>
      </c>
      <c r="N557" s="375" t="str">
        <f t="shared" si="10"/>
        <v>מנשית-זבדה</v>
      </c>
      <c r="O557" s="375" t="s">
        <v>1125</v>
      </c>
      <c r="P557" s="375">
        <v>501609945</v>
      </c>
    </row>
    <row r="558" spans="13:16">
      <c r="M558" s="375" t="s">
        <v>547</v>
      </c>
      <c r="N558" s="375" t="str">
        <f t="shared" si="10"/>
        <v>מסד</v>
      </c>
      <c r="O558" s="375" t="s">
        <v>537</v>
      </c>
      <c r="P558" s="375">
        <v>501612584</v>
      </c>
    </row>
    <row r="559" spans="13:16" ht="15">
      <c r="M559" s="375" t="s">
        <v>1049</v>
      </c>
      <c r="N559" s="375" t="str">
        <f t="shared" si="10"/>
        <v>מסדה</v>
      </c>
      <c r="O559" s="376" t="s">
        <v>1036</v>
      </c>
      <c r="P559" s="375">
        <v>501602635</v>
      </c>
    </row>
    <row r="560" spans="13:16">
      <c r="M560" s="375" t="s">
        <v>975</v>
      </c>
      <c r="N560" s="375" t="str">
        <f t="shared" si="10"/>
        <v>מסלול</v>
      </c>
      <c r="O560" s="375" t="s">
        <v>971</v>
      </c>
      <c r="P560" s="375">
        <v>501607485</v>
      </c>
    </row>
    <row r="561" spans="13:16">
      <c r="M561" s="375" t="s">
        <v>1067</v>
      </c>
      <c r="N561" s="375" t="str">
        <f t="shared" si="10"/>
        <v>מסלות</v>
      </c>
      <c r="O561" s="375" t="s">
        <v>1059</v>
      </c>
      <c r="P561" s="375">
        <v>501602981</v>
      </c>
    </row>
    <row r="562" spans="13:16">
      <c r="M562" s="375" t="s">
        <v>871</v>
      </c>
      <c r="N562" s="375" t="str">
        <f t="shared" si="10"/>
        <v>מסלת ציון</v>
      </c>
      <c r="O562" s="375" t="s">
        <v>843</v>
      </c>
      <c r="P562" s="375">
        <v>501607428</v>
      </c>
    </row>
    <row r="563" spans="13:16">
      <c r="M563" s="375" t="s">
        <v>1118</v>
      </c>
      <c r="N563" s="375" t="str">
        <f t="shared" si="10"/>
        <v>מעברות</v>
      </c>
      <c r="O563" s="375" t="s">
        <v>1083</v>
      </c>
      <c r="P563" s="375">
        <v>501601975</v>
      </c>
    </row>
    <row r="564" spans="13:16" ht="15">
      <c r="M564" s="375" t="s">
        <v>1050</v>
      </c>
      <c r="N564" s="375" t="str">
        <f t="shared" si="10"/>
        <v>מעגן</v>
      </c>
      <c r="O564" s="376" t="s">
        <v>1036</v>
      </c>
      <c r="P564" s="375">
        <v>501606784</v>
      </c>
    </row>
    <row r="565" spans="13:16">
      <c r="M565" s="375" t="s">
        <v>666</v>
      </c>
      <c r="N565" s="375" t="str">
        <f t="shared" si="10"/>
        <v>מעגן מיכאל</v>
      </c>
      <c r="O565" s="375" t="s">
        <v>655</v>
      </c>
      <c r="P565" s="375">
        <v>501606941</v>
      </c>
    </row>
    <row r="566" spans="13:16">
      <c r="M566" s="375" t="s">
        <v>1068</v>
      </c>
      <c r="N566" s="375" t="str">
        <f t="shared" si="10"/>
        <v>מעוז חיים</v>
      </c>
      <c r="O566" s="375" t="s">
        <v>1059</v>
      </c>
      <c r="P566" s="375">
        <v>501602726</v>
      </c>
    </row>
    <row r="567" spans="13:16">
      <c r="M567" s="375" t="s">
        <v>567</v>
      </c>
      <c r="N567" s="375" t="str">
        <f t="shared" si="10"/>
        <v>מעון</v>
      </c>
      <c r="O567" s="375" t="s">
        <v>562</v>
      </c>
      <c r="P567" s="375">
        <v>501636575</v>
      </c>
    </row>
    <row r="568" spans="13:16">
      <c r="M568" s="375" t="s">
        <v>936</v>
      </c>
      <c r="N568" s="375" t="str">
        <f t="shared" si="10"/>
        <v>מעונה</v>
      </c>
      <c r="O568" s="375" t="s">
        <v>924</v>
      </c>
      <c r="P568" s="375">
        <v>501605703</v>
      </c>
    </row>
    <row r="569" spans="13:16">
      <c r="M569" s="375" t="s">
        <v>525</v>
      </c>
      <c r="N569" s="375" t="str">
        <f t="shared" si="10"/>
        <v>מעין ברוך</v>
      </c>
      <c r="O569" s="375" t="s">
        <v>507</v>
      </c>
      <c r="P569" s="375">
        <v>501604169</v>
      </c>
    </row>
    <row r="570" spans="13:16">
      <c r="M570" s="375" t="s">
        <v>667</v>
      </c>
      <c r="N570" s="375" t="str">
        <f t="shared" si="10"/>
        <v>מעין צבי</v>
      </c>
      <c r="O570" s="375" t="s">
        <v>655</v>
      </c>
      <c r="P570" s="375">
        <v>501602908</v>
      </c>
    </row>
    <row r="571" spans="13:16">
      <c r="M571" s="375" t="s">
        <v>1069</v>
      </c>
      <c r="N571" s="375" t="str">
        <f t="shared" si="10"/>
        <v>מעלה גלבוע</v>
      </c>
      <c r="O571" s="375" t="s">
        <v>1059</v>
      </c>
      <c r="P571" s="375">
        <v>501611271</v>
      </c>
    </row>
    <row r="572" spans="13:16">
      <c r="M572" s="375" t="s">
        <v>380</v>
      </c>
      <c r="N572" s="375" t="str">
        <f t="shared" si="10"/>
        <v>מעלה גמלא</v>
      </c>
      <c r="O572" s="375" t="s">
        <v>362</v>
      </c>
      <c r="P572" s="375">
        <v>501640080</v>
      </c>
    </row>
    <row r="573" spans="13:16">
      <c r="M573" s="375" t="s">
        <v>872</v>
      </c>
      <c r="N573" s="375" t="str">
        <f t="shared" si="10"/>
        <v>מעלה החמשה</v>
      </c>
      <c r="O573" s="375" t="s">
        <v>843</v>
      </c>
      <c r="P573" s="375">
        <v>501602866</v>
      </c>
    </row>
    <row r="574" spans="13:16">
      <c r="M574" s="375" t="s">
        <v>827</v>
      </c>
      <c r="N574" s="375" t="str">
        <f t="shared" si="10"/>
        <v>מעלה לבונה</v>
      </c>
      <c r="O574" s="375" t="s">
        <v>815</v>
      </c>
      <c r="P574" s="375">
        <v>501637524</v>
      </c>
    </row>
    <row r="575" spans="13:16">
      <c r="M575" s="375" t="s">
        <v>828</v>
      </c>
      <c r="N575" s="375" t="str">
        <f t="shared" si="10"/>
        <v>מעלה מכמש</v>
      </c>
      <c r="O575" s="375" t="s">
        <v>815</v>
      </c>
      <c r="P575" s="375">
        <v>501636518</v>
      </c>
    </row>
    <row r="576" spans="13:16">
      <c r="M576" s="375" t="s">
        <v>401</v>
      </c>
      <c r="N576" s="375" t="str">
        <f t="shared" si="10"/>
        <v>מעלה עמוס</v>
      </c>
      <c r="O576" s="375" t="s">
        <v>393</v>
      </c>
      <c r="P576" s="375">
        <v>501636534</v>
      </c>
    </row>
    <row r="577" spans="13:16">
      <c r="M577" s="375" t="s">
        <v>1235</v>
      </c>
      <c r="N577" s="375" t="str">
        <f t="shared" si="10"/>
        <v>מעלה שומרון</v>
      </c>
      <c r="O577" s="375" t="s">
        <v>1222</v>
      </c>
      <c r="P577" s="375">
        <v>501636377</v>
      </c>
    </row>
    <row r="578" spans="13:16">
      <c r="M578" s="375" t="s">
        <v>913</v>
      </c>
      <c r="N578" s="375" t="str">
        <f t="shared" si="10"/>
        <v>מענית</v>
      </c>
      <c r="O578" s="375" t="s">
        <v>901</v>
      </c>
      <c r="P578" s="375">
        <v>501603443</v>
      </c>
    </row>
    <row r="579" spans="13:16">
      <c r="M579" s="375" t="s">
        <v>457</v>
      </c>
      <c r="N579" s="375" t="str">
        <f t="shared" si="10"/>
        <v>מעש</v>
      </c>
      <c r="O579" s="375" t="s">
        <v>443</v>
      </c>
      <c r="P579" s="375">
        <v>501602304</v>
      </c>
    </row>
    <row r="580" spans="13:16">
      <c r="M580" s="375" t="s">
        <v>1258</v>
      </c>
      <c r="N580" s="375" t="str">
        <f t="shared" si="10"/>
        <v>מפלסים</v>
      </c>
      <c r="O580" s="375" t="s">
        <v>1251</v>
      </c>
      <c r="P580" s="375">
        <v>501606685</v>
      </c>
    </row>
    <row r="581" spans="13:16">
      <c r="M581" s="375" t="s">
        <v>568</v>
      </c>
      <c r="N581" s="375" t="str">
        <f t="shared" si="10"/>
        <v>מצדות יהודה</v>
      </c>
      <c r="O581" s="375" t="s">
        <v>562</v>
      </c>
      <c r="P581" s="375">
        <v>501637458</v>
      </c>
    </row>
    <row r="582" spans="13:16">
      <c r="M582" s="375" t="s">
        <v>802</v>
      </c>
      <c r="N582" s="375" t="str">
        <f t="shared" si="10"/>
        <v>מצובה</v>
      </c>
      <c r="O582" s="375" t="s">
        <v>782</v>
      </c>
      <c r="P582" s="375">
        <v>501603252</v>
      </c>
    </row>
    <row r="583" spans="13:16">
      <c r="M583" s="375" t="s">
        <v>421</v>
      </c>
      <c r="N583" s="375" t="str">
        <f t="shared" si="10"/>
        <v>מצליח</v>
      </c>
      <c r="O583" s="375" t="s">
        <v>408</v>
      </c>
      <c r="P583" s="375">
        <v>501607576</v>
      </c>
    </row>
    <row r="584" spans="13:16">
      <c r="M584" s="375" t="s">
        <v>548</v>
      </c>
      <c r="N584" s="375" t="str">
        <f t="shared" si="10"/>
        <v>מצפה</v>
      </c>
      <c r="O584" s="375" t="s">
        <v>537</v>
      </c>
      <c r="P584" s="375">
        <v>501600589</v>
      </c>
    </row>
    <row r="585" spans="13:16">
      <c r="M585" s="375" t="s">
        <v>1009</v>
      </c>
      <c r="N585" s="375" t="str">
        <f t="shared" si="10"/>
        <v>מצפה אבי"ב</v>
      </c>
      <c r="O585" s="375" t="s">
        <v>987</v>
      </c>
      <c r="P585" s="375">
        <v>501612220</v>
      </c>
    </row>
    <row r="586" spans="13:16">
      <c r="M586" s="375" t="s">
        <v>914</v>
      </c>
      <c r="N586" s="375" t="str">
        <f t="shared" si="10"/>
        <v>מצפה אילן</v>
      </c>
      <c r="O586" s="375" t="s">
        <v>901</v>
      </c>
      <c r="P586" s="375">
        <v>501613707</v>
      </c>
    </row>
    <row r="587" spans="13:16">
      <c r="M587" s="375" t="s">
        <v>829</v>
      </c>
      <c r="N587" s="375" t="str">
        <f t="shared" si="10"/>
        <v>מצפה יריחו</v>
      </c>
      <c r="O587" s="375" t="s">
        <v>815</v>
      </c>
      <c r="P587" s="375">
        <v>501635767</v>
      </c>
    </row>
    <row r="588" spans="13:16">
      <c r="M588" s="375" t="s">
        <v>549</v>
      </c>
      <c r="N588" s="375" t="str">
        <f t="shared" si="10"/>
        <v>מצפה נטופה</v>
      </c>
      <c r="O588" s="375" t="s">
        <v>537</v>
      </c>
      <c r="P588" s="375">
        <v>501611909</v>
      </c>
    </row>
    <row r="589" spans="13:16">
      <c r="M589" s="375" t="s">
        <v>779</v>
      </c>
      <c r="N589" s="375" t="str">
        <f t="shared" si="10"/>
        <v>מצפה שלם</v>
      </c>
      <c r="O589" s="375" t="s">
        <v>776</v>
      </c>
      <c r="P589" s="375">
        <v>501636104</v>
      </c>
    </row>
    <row r="590" spans="13:16">
      <c r="M590" s="375" t="s">
        <v>915</v>
      </c>
      <c r="N590" s="375" t="str">
        <f t="shared" si="10"/>
        <v>מצר</v>
      </c>
      <c r="O590" s="375" t="s">
        <v>901</v>
      </c>
      <c r="P590" s="375">
        <v>501606487</v>
      </c>
    </row>
    <row r="591" spans="13:16">
      <c r="M591" s="375" t="s">
        <v>494</v>
      </c>
      <c r="N591" s="375" t="str">
        <f t="shared" si="10"/>
        <v>מקיבלה</v>
      </c>
      <c r="O591" s="375" t="s">
        <v>474</v>
      </c>
      <c r="P591" s="375">
        <v>501606354</v>
      </c>
    </row>
    <row r="592" spans="13:16">
      <c r="M592" s="375" t="s">
        <v>756</v>
      </c>
      <c r="N592" s="375" t="str">
        <f t="shared" si="10"/>
        <v>מרגליות</v>
      </c>
      <c r="O592" s="375" t="s">
        <v>748</v>
      </c>
      <c r="P592" s="375">
        <v>501608434</v>
      </c>
    </row>
    <row r="593" spans="13:16">
      <c r="M593" s="375" t="s">
        <v>381</v>
      </c>
      <c r="N593" s="375" t="str">
        <f t="shared" si="10"/>
        <v>מרום גולן</v>
      </c>
      <c r="O593" s="375" t="s">
        <v>362</v>
      </c>
      <c r="P593" s="375">
        <v>501641013</v>
      </c>
    </row>
    <row r="594" spans="13:16">
      <c r="M594" s="375" t="s">
        <v>1200</v>
      </c>
      <c r="N594" s="375" t="str">
        <f t="shared" si="10"/>
        <v>מרחב עם</v>
      </c>
      <c r="O594" s="375" t="s">
        <v>1195</v>
      </c>
      <c r="P594" s="375">
        <v>501613400</v>
      </c>
    </row>
    <row r="595" spans="13:16">
      <c r="M595" s="375" t="s">
        <v>1150</v>
      </c>
      <c r="N595" s="375" t="str">
        <f t="shared" si="10"/>
        <v>מרחביה (מושב)</v>
      </c>
      <c r="O595" s="375" t="s">
        <v>1125</v>
      </c>
      <c r="P595" s="375">
        <v>501600977</v>
      </c>
    </row>
    <row r="596" spans="13:16">
      <c r="M596" s="375" t="s">
        <v>1151</v>
      </c>
      <c r="N596" s="375" t="str">
        <f t="shared" si="10"/>
        <v>מרחביה (קבוץ)</v>
      </c>
      <c r="O596" s="375" t="s">
        <v>1125</v>
      </c>
      <c r="P596" s="375">
        <v>501600662</v>
      </c>
    </row>
    <row r="597" spans="13:16">
      <c r="M597" s="375" t="s">
        <v>1268</v>
      </c>
      <c r="N597" s="375" t="str">
        <f t="shared" si="10"/>
        <v>מרכז שפירא</v>
      </c>
      <c r="O597" s="375" t="s">
        <v>1263</v>
      </c>
      <c r="P597" s="375">
        <v>501610984</v>
      </c>
    </row>
    <row r="598" spans="13:16">
      <c r="M598" s="375" t="s">
        <v>1201</v>
      </c>
      <c r="N598" s="375" t="str">
        <f t="shared" si="10"/>
        <v>משאבי שדה</v>
      </c>
      <c r="O598" s="375" t="s">
        <v>1195</v>
      </c>
      <c r="P598" s="375">
        <v>501604219</v>
      </c>
    </row>
    <row r="599" spans="13:16">
      <c r="M599" s="375" t="s">
        <v>358</v>
      </c>
      <c r="N599" s="375" t="str">
        <f t="shared" si="10"/>
        <v>משגב דב</v>
      </c>
      <c r="O599" s="375" t="s">
        <v>354</v>
      </c>
      <c r="P599" s="375">
        <v>501607659</v>
      </c>
    </row>
    <row r="600" spans="13:16">
      <c r="M600" s="375" t="s">
        <v>526</v>
      </c>
      <c r="N600" s="375" t="str">
        <f t="shared" si="10"/>
        <v>משגב עם</v>
      </c>
      <c r="O600" s="375" t="s">
        <v>507</v>
      </c>
      <c r="P600" s="375">
        <v>501603781</v>
      </c>
    </row>
    <row r="601" spans="13:16">
      <c r="M601" s="375" t="s">
        <v>1183</v>
      </c>
      <c r="N601" s="375" t="str">
        <f t="shared" si="10"/>
        <v>משואה</v>
      </c>
      <c r="O601" s="375" t="s">
        <v>1174</v>
      </c>
      <c r="P601" s="375">
        <v>501636054</v>
      </c>
    </row>
    <row r="602" spans="13:16">
      <c r="M602" s="375" t="s">
        <v>1269</v>
      </c>
      <c r="N602" s="375" t="str">
        <f t="shared" si="10"/>
        <v>משואות יצחק</v>
      </c>
      <c r="O602" s="375" t="s">
        <v>1263</v>
      </c>
      <c r="P602" s="375">
        <v>501606206</v>
      </c>
    </row>
    <row r="603" spans="13:16">
      <c r="M603" s="375" t="s">
        <v>1184</v>
      </c>
      <c r="N603" s="375" t="str">
        <f t="shared" si="10"/>
        <v>משכיות</v>
      </c>
      <c r="O603" s="375" t="s">
        <v>1174</v>
      </c>
      <c r="P603" s="375">
        <v>501637854</v>
      </c>
    </row>
    <row r="604" spans="13:16">
      <c r="M604" s="375" t="s">
        <v>422</v>
      </c>
      <c r="N604" s="375" t="str">
        <f t="shared" si="10"/>
        <v>משמר אילון</v>
      </c>
      <c r="O604" s="375" t="s">
        <v>408</v>
      </c>
      <c r="P604" s="375">
        <v>501606701</v>
      </c>
    </row>
    <row r="605" spans="13:16">
      <c r="M605" s="375" t="s">
        <v>423</v>
      </c>
      <c r="N605" s="375" t="str">
        <f t="shared" si="10"/>
        <v>משמר דוד</v>
      </c>
      <c r="O605" s="375" t="s">
        <v>408</v>
      </c>
      <c r="P605" s="375">
        <v>501605638</v>
      </c>
    </row>
    <row r="606" spans="13:16">
      <c r="M606" s="375" t="s">
        <v>757</v>
      </c>
      <c r="N606" s="375" t="str">
        <f t="shared" si="10"/>
        <v>משמר הירדן</v>
      </c>
      <c r="O606" s="375" t="s">
        <v>748</v>
      </c>
      <c r="P606" s="375">
        <v>501607329</v>
      </c>
    </row>
    <row r="607" spans="13:16">
      <c r="M607" s="375" t="s">
        <v>340</v>
      </c>
      <c r="N607" s="375" t="str">
        <f t="shared" si="10"/>
        <v>משמר הנגב</v>
      </c>
      <c r="O607" s="375" t="s">
        <v>333</v>
      </c>
      <c r="P607" s="375">
        <v>501603955</v>
      </c>
    </row>
    <row r="608" spans="13:16">
      <c r="M608" s="375" t="s">
        <v>770</v>
      </c>
      <c r="N608" s="375" t="str">
        <f t="shared" si="10"/>
        <v>משמר העמק</v>
      </c>
      <c r="O608" s="375" t="s">
        <v>762</v>
      </c>
      <c r="P608" s="375">
        <v>501601306</v>
      </c>
    </row>
    <row r="609" spans="13:16">
      <c r="M609" s="375" t="s">
        <v>1170</v>
      </c>
      <c r="N609" s="375" t="str">
        <f t="shared" si="10"/>
        <v>משמר השבעה</v>
      </c>
      <c r="O609" s="375" t="s">
        <v>1164</v>
      </c>
      <c r="P609" s="375">
        <v>501607295</v>
      </c>
    </row>
    <row r="610" spans="13:16">
      <c r="M610" s="375" t="s">
        <v>1119</v>
      </c>
      <c r="N610" s="375" t="str">
        <f t="shared" ref="N610:N673" si="11">+RIGHT(M610,LEN(M610)-10)</f>
        <v>משמר השרון</v>
      </c>
      <c r="O610" s="375" t="s">
        <v>1083</v>
      </c>
      <c r="P610" s="375">
        <v>501601942</v>
      </c>
    </row>
    <row r="611" spans="13:16">
      <c r="M611" s="375" t="s">
        <v>916</v>
      </c>
      <c r="N611" s="375" t="str">
        <f t="shared" si="11"/>
        <v>משמרות</v>
      </c>
      <c r="O611" s="375" t="s">
        <v>901</v>
      </c>
      <c r="P611" s="375">
        <v>501602130</v>
      </c>
    </row>
    <row r="612" spans="13:16">
      <c r="M612" s="375" t="s">
        <v>718</v>
      </c>
      <c r="N612" s="375" t="str">
        <f t="shared" si="11"/>
        <v>משמרת</v>
      </c>
      <c r="O612" s="375" t="s">
        <v>710</v>
      </c>
      <c r="P612" s="375">
        <v>501604250</v>
      </c>
    </row>
    <row r="613" spans="13:16">
      <c r="M613" s="375" t="s">
        <v>648</v>
      </c>
      <c r="N613" s="375" t="str">
        <f t="shared" si="11"/>
        <v>משען</v>
      </c>
      <c r="O613" s="375" t="s">
        <v>635</v>
      </c>
      <c r="P613" s="375">
        <v>501607915</v>
      </c>
    </row>
    <row r="614" spans="13:16">
      <c r="M614" s="375" t="s">
        <v>458</v>
      </c>
      <c r="N614" s="375" t="str">
        <f t="shared" si="11"/>
        <v>מתן</v>
      </c>
      <c r="O614" s="375" t="s">
        <v>443</v>
      </c>
      <c r="P614" s="375">
        <v>501613152</v>
      </c>
    </row>
    <row r="615" spans="13:16">
      <c r="M615" s="375" t="s">
        <v>937</v>
      </c>
      <c r="N615" s="375" t="str">
        <f t="shared" si="11"/>
        <v>מתת</v>
      </c>
      <c r="O615" s="375" t="s">
        <v>924</v>
      </c>
      <c r="P615" s="375">
        <v>501611842</v>
      </c>
    </row>
    <row r="616" spans="13:16">
      <c r="M616" s="375" t="s">
        <v>830</v>
      </c>
      <c r="N616" s="375" t="str">
        <f t="shared" si="11"/>
        <v>מתתיהו</v>
      </c>
      <c r="O616" s="375" t="s">
        <v>815</v>
      </c>
      <c r="P616" s="375">
        <v>501636484</v>
      </c>
    </row>
    <row r="617" spans="13:16">
      <c r="M617" s="375" t="s">
        <v>382</v>
      </c>
      <c r="N617" s="375" t="str">
        <f t="shared" si="11"/>
        <v>נאות גולן</v>
      </c>
      <c r="O617" s="375" t="s">
        <v>362</v>
      </c>
      <c r="P617" s="375">
        <v>501645519</v>
      </c>
    </row>
    <row r="618" spans="13:16">
      <c r="M618" s="375" t="s">
        <v>1279</v>
      </c>
      <c r="N618" s="375" t="str">
        <f t="shared" si="11"/>
        <v>נאות הככר</v>
      </c>
      <c r="O618" s="375" t="s">
        <v>1278</v>
      </c>
      <c r="P618" s="375">
        <v>501611248</v>
      </c>
    </row>
    <row r="619" spans="13:16">
      <c r="M619" s="375" t="s">
        <v>527</v>
      </c>
      <c r="N619" s="375" t="str">
        <f t="shared" si="11"/>
        <v>נאות מרדכי</v>
      </c>
      <c r="O619" s="375" t="s">
        <v>507</v>
      </c>
      <c r="P619" s="375">
        <v>501604086</v>
      </c>
    </row>
    <row r="620" spans="13:16">
      <c r="M620" s="375" t="s">
        <v>497</v>
      </c>
      <c r="N620" s="375" t="str">
        <f t="shared" si="11"/>
        <v>נאעורה</v>
      </c>
      <c r="O620" s="375" t="s">
        <v>496</v>
      </c>
      <c r="P620" s="375">
        <v>501605240</v>
      </c>
    </row>
    <row r="621" spans="13:16">
      <c r="M621" s="375" t="s">
        <v>341</v>
      </c>
      <c r="N621" s="375" t="str">
        <f t="shared" si="11"/>
        <v>נבטים</v>
      </c>
      <c r="O621" s="375" t="s">
        <v>333</v>
      </c>
      <c r="P621" s="375">
        <v>501603963</v>
      </c>
    </row>
    <row r="622" spans="13:16">
      <c r="M622" s="375" t="s">
        <v>703</v>
      </c>
      <c r="N622" s="375" t="str">
        <f t="shared" si="11"/>
        <v>נגבה</v>
      </c>
      <c r="O622" s="375" t="s">
        <v>695</v>
      </c>
      <c r="P622" s="375">
        <v>501603153</v>
      </c>
    </row>
    <row r="623" spans="13:16" ht="15">
      <c r="M623" s="375" t="s">
        <v>738</v>
      </c>
      <c r="N623" s="375" t="str">
        <f t="shared" si="11"/>
        <v>נגה</v>
      </c>
      <c r="O623" s="376" t="s">
        <v>729</v>
      </c>
      <c r="P623" s="375">
        <v>501600555</v>
      </c>
    </row>
    <row r="624" spans="13:16">
      <c r="M624" s="375" t="s">
        <v>569</v>
      </c>
      <c r="N624" s="375" t="str">
        <f t="shared" si="11"/>
        <v>נגוהות</v>
      </c>
      <c r="O624" s="375" t="s">
        <v>562</v>
      </c>
      <c r="P624" s="375">
        <v>501637243</v>
      </c>
    </row>
    <row r="625" spans="13:16" ht="15">
      <c r="M625" s="375" t="s">
        <v>739</v>
      </c>
      <c r="N625" s="375" t="str">
        <f t="shared" si="11"/>
        <v>נהורה</v>
      </c>
      <c r="O625" s="376" t="s">
        <v>729</v>
      </c>
      <c r="P625" s="375">
        <v>501603096</v>
      </c>
    </row>
    <row r="626" spans="13:16">
      <c r="M626" s="375" t="s">
        <v>1152</v>
      </c>
      <c r="N626" s="375" t="str">
        <f t="shared" si="11"/>
        <v>נהלל</v>
      </c>
      <c r="O626" s="375" t="s">
        <v>1125</v>
      </c>
      <c r="P626" s="375">
        <v>501600803</v>
      </c>
    </row>
    <row r="627" spans="13:16">
      <c r="M627" s="375" t="s">
        <v>383</v>
      </c>
      <c r="N627" s="375" t="str">
        <f t="shared" si="11"/>
        <v>נוב</v>
      </c>
      <c r="O627" s="375" t="s">
        <v>362</v>
      </c>
      <c r="P627" s="375">
        <v>501643043</v>
      </c>
    </row>
    <row r="628" spans="13:16">
      <c r="M628" s="375" t="s">
        <v>1070</v>
      </c>
      <c r="N628" s="375" t="str">
        <f t="shared" si="11"/>
        <v>נוה אור</v>
      </c>
      <c r="O628" s="375" t="s">
        <v>1059</v>
      </c>
      <c r="P628" s="375">
        <v>501605901</v>
      </c>
    </row>
    <row r="629" spans="13:16">
      <c r="M629" s="375" t="s">
        <v>384</v>
      </c>
      <c r="N629" s="375" t="str">
        <f t="shared" si="11"/>
        <v>נוה אטי"ב</v>
      </c>
      <c r="O629" s="375" t="s">
        <v>362</v>
      </c>
      <c r="P629" s="375">
        <v>501643035</v>
      </c>
    </row>
    <row r="630" spans="13:16">
      <c r="M630" s="375" t="s">
        <v>873</v>
      </c>
      <c r="N630" s="375" t="str">
        <f t="shared" si="11"/>
        <v>נוה אילן</v>
      </c>
      <c r="O630" s="375" t="s">
        <v>843</v>
      </c>
      <c r="P630" s="375">
        <v>501604052</v>
      </c>
    </row>
    <row r="631" spans="13:16">
      <c r="M631" s="375" t="s">
        <v>1071</v>
      </c>
      <c r="N631" s="375" t="str">
        <f t="shared" si="11"/>
        <v>נוה איתן</v>
      </c>
      <c r="O631" s="375" t="s">
        <v>1059</v>
      </c>
      <c r="P631" s="375">
        <v>501602965</v>
      </c>
    </row>
    <row r="632" spans="13:16">
      <c r="M632" s="375" t="s">
        <v>402</v>
      </c>
      <c r="N632" s="375" t="str">
        <f t="shared" si="11"/>
        <v>נוה דניאל</v>
      </c>
      <c r="O632" s="375" t="s">
        <v>393</v>
      </c>
      <c r="P632" s="375">
        <v>501637250</v>
      </c>
    </row>
    <row r="633" spans="13:16">
      <c r="M633" s="375" t="s">
        <v>1280</v>
      </c>
      <c r="N633" s="375" t="str">
        <f t="shared" si="11"/>
        <v>נוה זהר</v>
      </c>
      <c r="O633" s="375" t="s">
        <v>1278</v>
      </c>
      <c r="P633" s="375">
        <v>501610570</v>
      </c>
    </row>
    <row r="634" spans="13:16">
      <c r="M634" s="375" t="s">
        <v>597</v>
      </c>
      <c r="N634" s="375" t="str">
        <f t="shared" si="11"/>
        <v>נוה חריף</v>
      </c>
      <c r="O634" s="375" t="s">
        <v>590</v>
      </c>
      <c r="P634" s="375">
        <v>501612790</v>
      </c>
    </row>
    <row r="635" spans="13:16">
      <c r="M635" s="375" t="s">
        <v>668</v>
      </c>
      <c r="N635" s="375" t="str">
        <f t="shared" si="11"/>
        <v>נוה ים</v>
      </c>
      <c r="O635" s="375" t="s">
        <v>655</v>
      </c>
      <c r="P635" s="375">
        <v>501603120</v>
      </c>
    </row>
    <row r="636" spans="13:16">
      <c r="M636" s="375" t="s">
        <v>459</v>
      </c>
      <c r="N636" s="375" t="str">
        <f t="shared" si="11"/>
        <v>נוה ימין</v>
      </c>
      <c r="O636" s="375" t="s">
        <v>443</v>
      </c>
      <c r="P636" s="375">
        <v>501606867</v>
      </c>
    </row>
    <row r="637" spans="13:16">
      <c r="M637" s="375" t="s">
        <v>460</v>
      </c>
      <c r="N637" s="375" t="str">
        <f t="shared" si="11"/>
        <v>נוה ירק</v>
      </c>
      <c r="O637" s="375" t="s">
        <v>443</v>
      </c>
      <c r="P637" s="375">
        <v>501608582</v>
      </c>
    </row>
    <row r="638" spans="13:16">
      <c r="M638" s="375" t="s">
        <v>318</v>
      </c>
      <c r="N638" s="375" t="str">
        <f t="shared" si="11"/>
        <v>נוה מבטח</v>
      </c>
      <c r="O638" s="375" t="s">
        <v>305</v>
      </c>
      <c r="P638" s="375">
        <v>501608277</v>
      </c>
    </row>
    <row r="639" spans="13:16">
      <c r="M639" s="375" t="s">
        <v>874</v>
      </c>
      <c r="N639" s="375" t="str">
        <f t="shared" si="11"/>
        <v>נוה מיכאל</v>
      </c>
      <c r="O639" s="375" t="s">
        <v>843</v>
      </c>
      <c r="P639" s="375">
        <v>501610711</v>
      </c>
    </row>
    <row r="640" spans="13:16">
      <c r="M640" s="375" t="s">
        <v>875</v>
      </c>
      <c r="N640" s="375" t="str">
        <f t="shared" si="11"/>
        <v>נוה שלום</v>
      </c>
      <c r="O640" s="375" t="s">
        <v>843</v>
      </c>
      <c r="P640" s="375">
        <v>501612592</v>
      </c>
    </row>
    <row r="641" spans="13:16">
      <c r="M641" s="375" t="s">
        <v>287</v>
      </c>
      <c r="N641" s="375" t="str">
        <f t="shared" si="11"/>
        <v>נווה</v>
      </c>
      <c r="O641" s="375" t="s">
        <v>272</v>
      </c>
      <c r="P641" s="375">
        <v>501613665</v>
      </c>
    </row>
    <row r="642" spans="13:16">
      <c r="M642" s="375" t="s">
        <v>938</v>
      </c>
      <c r="N642" s="375" t="str">
        <f t="shared" si="11"/>
        <v>נווה זיו</v>
      </c>
      <c r="O642" s="375" t="s">
        <v>924</v>
      </c>
      <c r="P642" s="375">
        <v>501613145</v>
      </c>
    </row>
    <row r="643" spans="13:16">
      <c r="M643" s="375" t="s">
        <v>41</v>
      </c>
      <c r="N643" s="375" t="str">
        <f t="shared" si="11"/>
        <v>נוף איילון</v>
      </c>
      <c r="O643" s="375" t="s">
        <v>408</v>
      </c>
      <c r="P643" s="375">
        <v>501613335</v>
      </c>
    </row>
    <row r="644" spans="13:16">
      <c r="M644" s="375" t="s">
        <v>1236</v>
      </c>
      <c r="N644" s="375" t="str">
        <f t="shared" si="11"/>
        <v>נופים</v>
      </c>
      <c r="O644" s="375" t="s">
        <v>1222</v>
      </c>
      <c r="P644" s="375">
        <v>501637904</v>
      </c>
    </row>
    <row r="645" spans="13:16">
      <c r="M645" s="375" t="s">
        <v>585</v>
      </c>
      <c r="N645" s="375" t="str">
        <f t="shared" si="11"/>
        <v>נופית</v>
      </c>
      <c r="O645" s="375" t="s">
        <v>577</v>
      </c>
      <c r="P645" s="375">
        <v>501612840</v>
      </c>
    </row>
    <row r="646" spans="13:16">
      <c r="M646" s="375" t="s">
        <v>629</v>
      </c>
      <c r="N646" s="375" t="str">
        <f t="shared" si="11"/>
        <v>נופך</v>
      </c>
      <c r="O646" s="375" t="s">
        <v>611</v>
      </c>
      <c r="P646" s="375">
        <v>501602577</v>
      </c>
    </row>
    <row r="647" spans="13:16">
      <c r="M647" s="375" t="s">
        <v>403</v>
      </c>
      <c r="N647" s="375" t="str">
        <f t="shared" si="11"/>
        <v>נוקדים</v>
      </c>
      <c r="O647" s="375" t="s">
        <v>393</v>
      </c>
      <c r="P647" s="375">
        <v>501637268</v>
      </c>
    </row>
    <row r="648" spans="13:16">
      <c r="M648" s="375" t="s">
        <v>719</v>
      </c>
      <c r="N648" s="375" t="str">
        <f t="shared" si="11"/>
        <v>נורדיה</v>
      </c>
      <c r="O648" s="375" t="s">
        <v>710</v>
      </c>
      <c r="P648" s="375">
        <v>501604474</v>
      </c>
    </row>
    <row r="649" spans="13:16">
      <c r="M649" s="375" t="s">
        <v>1185</v>
      </c>
      <c r="N649" s="375" t="str">
        <f t="shared" si="11"/>
        <v>נח"ל חמדת</v>
      </c>
      <c r="O649" s="375" t="s">
        <v>1174</v>
      </c>
      <c r="P649" s="375">
        <v>501636468</v>
      </c>
    </row>
    <row r="650" spans="13:16">
      <c r="M650" s="375" t="s">
        <v>876</v>
      </c>
      <c r="N650" s="375" t="str">
        <f t="shared" si="11"/>
        <v>נחושה</v>
      </c>
      <c r="O650" s="375" t="s">
        <v>843</v>
      </c>
      <c r="P650" s="375">
        <v>501600597</v>
      </c>
    </row>
    <row r="651" spans="13:16">
      <c r="M651" s="375" t="s">
        <v>1259</v>
      </c>
      <c r="N651" s="375" t="str">
        <f t="shared" si="11"/>
        <v>נחל עז</v>
      </c>
      <c r="O651" s="375" t="s">
        <v>1251</v>
      </c>
      <c r="P651" s="375">
        <v>501608442</v>
      </c>
    </row>
    <row r="652" spans="13:16">
      <c r="M652" s="375" t="s">
        <v>704</v>
      </c>
      <c r="N652" s="375" t="str">
        <f t="shared" si="11"/>
        <v>נחלה</v>
      </c>
      <c r="O652" s="375" t="s">
        <v>695</v>
      </c>
      <c r="P652" s="375">
        <v>501620454</v>
      </c>
    </row>
    <row r="653" spans="13:16">
      <c r="M653" s="375" t="s">
        <v>831</v>
      </c>
      <c r="N653" s="375" t="str">
        <f t="shared" si="11"/>
        <v>נחליאל</v>
      </c>
      <c r="O653" s="375" t="s">
        <v>815</v>
      </c>
      <c r="P653" s="375">
        <v>501637672</v>
      </c>
    </row>
    <row r="654" spans="13:16">
      <c r="M654" s="375" t="s">
        <v>630</v>
      </c>
      <c r="N654" s="375" t="str">
        <f t="shared" si="11"/>
        <v>נחלים</v>
      </c>
      <c r="O654" s="375" t="s">
        <v>611</v>
      </c>
      <c r="P654" s="375">
        <v>501604490</v>
      </c>
    </row>
    <row r="655" spans="13:16">
      <c r="M655" s="375" t="s">
        <v>877</v>
      </c>
      <c r="N655" s="375" t="str">
        <f t="shared" si="11"/>
        <v>נחם</v>
      </c>
      <c r="O655" s="375" t="s">
        <v>843</v>
      </c>
      <c r="P655" s="375">
        <v>501608095</v>
      </c>
    </row>
    <row r="656" spans="13:16">
      <c r="M656" s="375" t="s">
        <v>669</v>
      </c>
      <c r="N656" s="375" t="str">
        <f t="shared" si="11"/>
        <v>נחשולים</v>
      </c>
      <c r="O656" s="375" t="s">
        <v>655</v>
      </c>
      <c r="P656" s="375">
        <v>501604334</v>
      </c>
    </row>
    <row r="657" spans="13:16">
      <c r="M657" s="375" t="s">
        <v>878</v>
      </c>
      <c r="N657" s="375" t="str">
        <f t="shared" si="11"/>
        <v>נחשון</v>
      </c>
      <c r="O657" s="375" t="s">
        <v>843</v>
      </c>
      <c r="P657" s="375">
        <v>501607774</v>
      </c>
    </row>
    <row r="658" spans="13:16">
      <c r="M658" s="375" t="s">
        <v>461</v>
      </c>
      <c r="N658" s="375" t="str">
        <f t="shared" si="11"/>
        <v>נחשונים</v>
      </c>
      <c r="O658" s="375" t="s">
        <v>443</v>
      </c>
      <c r="P658" s="375">
        <v>501607055</v>
      </c>
    </row>
    <row r="659" spans="13:16">
      <c r="M659" s="375" t="s">
        <v>939</v>
      </c>
      <c r="N659" s="375" t="str">
        <f t="shared" si="11"/>
        <v>נטועה</v>
      </c>
      <c r="O659" s="375" t="s">
        <v>924</v>
      </c>
      <c r="P659" s="375">
        <v>501611479</v>
      </c>
    </row>
    <row r="660" spans="13:16">
      <c r="M660" s="375" t="s">
        <v>385</v>
      </c>
      <c r="N660" s="375" t="str">
        <f t="shared" si="11"/>
        <v>נטור</v>
      </c>
      <c r="O660" s="375" t="s">
        <v>362</v>
      </c>
      <c r="P660" s="375">
        <v>501640148</v>
      </c>
    </row>
    <row r="661" spans="13:16" ht="15">
      <c r="M661" s="375" t="s">
        <v>740</v>
      </c>
      <c r="N661" s="375" t="str">
        <f t="shared" si="11"/>
        <v>נטע</v>
      </c>
      <c r="O661" s="376" t="s">
        <v>729</v>
      </c>
      <c r="P661" s="375">
        <v>501613699</v>
      </c>
    </row>
    <row r="662" spans="13:16">
      <c r="M662" s="375" t="s">
        <v>439</v>
      </c>
      <c r="N662" s="375" t="str">
        <f t="shared" si="11"/>
        <v>נטעים</v>
      </c>
      <c r="O662" s="375" t="s">
        <v>433</v>
      </c>
      <c r="P662" s="375">
        <v>501601744</v>
      </c>
    </row>
    <row r="663" spans="13:16">
      <c r="M663" s="375" t="s">
        <v>879</v>
      </c>
      <c r="N663" s="375" t="str">
        <f t="shared" si="11"/>
        <v>נטף</v>
      </c>
      <c r="O663" s="375" t="s">
        <v>843</v>
      </c>
      <c r="P663" s="375">
        <v>501612543</v>
      </c>
    </row>
    <row r="664" spans="13:16">
      <c r="M664" s="375" t="s">
        <v>330</v>
      </c>
      <c r="N664" s="375" t="str">
        <f t="shared" si="11"/>
        <v>ניין</v>
      </c>
      <c r="O664" s="375" t="s">
        <v>328</v>
      </c>
      <c r="P664" s="375">
        <v>501605232</v>
      </c>
    </row>
    <row r="665" spans="13:16">
      <c r="M665" s="375" t="s">
        <v>832</v>
      </c>
      <c r="N665" s="375" t="str">
        <f t="shared" si="11"/>
        <v>ניל"י</v>
      </c>
      <c r="O665" s="375" t="s">
        <v>815</v>
      </c>
      <c r="P665" s="375">
        <v>501636559</v>
      </c>
    </row>
    <row r="666" spans="13:16">
      <c r="M666" s="375" t="s">
        <v>649</v>
      </c>
      <c r="N666" s="375" t="str">
        <f t="shared" si="11"/>
        <v>ניצן ב'</v>
      </c>
      <c r="O666" s="375" t="s">
        <v>635</v>
      </c>
      <c r="P666" s="375">
        <v>501614192</v>
      </c>
    </row>
    <row r="667" spans="13:16">
      <c r="M667" s="375" t="s">
        <v>462</v>
      </c>
      <c r="N667" s="375" t="str">
        <f t="shared" si="11"/>
        <v>ניר אליהו</v>
      </c>
      <c r="O667" s="375" t="s">
        <v>443</v>
      </c>
      <c r="P667" s="375">
        <v>501608087</v>
      </c>
    </row>
    <row r="668" spans="13:16">
      <c r="M668" s="375" t="s">
        <v>319</v>
      </c>
      <c r="N668" s="375" t="str">
        <f t="shared" si="11"/>
        <v>ניר בנים</v>
      </c>
      <c r="O668" s="375" t="s">
        <v>305</v>
      </c>
      <c r="P668" s="375">
        <v>501605539</v>
      </c>
    </row>
    <row r="669" spans="13:16">
      <c r="M669" s="375" t="s">
        <v>608</v>
      </c>
      <c r="N669" s="375" t="str">
        <f t="shared" si="11"/>
        <v>ניר גלים</v>
      </c>
      <c r="O669" s="375" t="s">
        <v>603</v>
      </c>
      <c r="P669" s="375">
        <v>501607204</v>
      </c>
    </row>
    <row r="670" spans="13:16">
      <c r="M670" s="375" t="s">
        <v>1072</v>
      </c>
      <c r="N670" s="375" t="str">
        <f t="shared" si="11"/>
        <v>ניר דוד(תל עמל)</v>
      </c>
      <c r="O670" s="375" t="s">
        <v>1059</v>
      </c>
      <c r="P670" s="375">
        <v>501602569</v>
      </c>
    </row>
    <row r="671" spans="13:16">
      <c r="M671" s="375" t="s">
        <v>498</v>
      </c>
      <c r="N671" s="375" t="str">
        <f t="shared" si="11"/>
        <v>ניר יפה</v>
      </c>
      <c r="O671" s="375" t="s">
        <v>496</v>
      </c>
      <c r="P671" s="375">
        <v>501601652</v>
      </c>
    </row>
    <row r="672" spans="13:16">
      <c r="M672" s="375" t="s">
        <v>288</v>
      </c>
      <c r="N672" s="375" t="str">
        <f t="shared" si="11"/>
        <v>ניר יצחק</v>
      </c>
      <c r="O672" s="375" t="s">
        <v>272</v>
      </c>
      <c r="P672" s="375">
        <v>501604029</v>
      </c>
    </row>
    <row r="673" spans="13:16">
      <c r="M673" s="375" t="s">
        <v>650</v>
      </c>
      <c r="N673" s="375" t="str">
        <f t="shared" si="11"/>
        <v>ניר ישראל</v>
      </c>
      <c r="O673" s="375" t="s">
        <v>635</v>
      </c>
      <c r="P673" s="375">
        <v>501606990</v>
      </c>
    </row>
    <row r="674" spans="13:16">
      <c r="M674" s="375" t="s">
        <v>976</v>
      </c>
      <c r="N674" s="375" t="str">
        <f t="shared" ref="N674:N737" si="12">+RIGHT(M674,LEN(M674)-10)</f>
        <v>ניר משה</v>
      </c>
      <c r="O674" s="375" t="s">
        <v>971</v>
      </c>
      <c r="P674" s="375">
        <v>501620470</v>
      </c>
    </row>
    <row r="675" spans="13:16">
      <c r="M675" s="375" t="s">
        <v>289</v>
      </c>
      <c r="N675" s="375" t="str">
        <f t="shared" si="12"/>
        <v>ניר עוז</v>
      </c>
      <c r="O675" s="375" t="s">
        <v>272</v>
      </c>
      <c r="P675" s="375">
        <v>501600696</v>
      </c>
    </row>
    <row r="676" spans="13:16">
      <c r="M676" s="375" t="s">
        <v>1260</v>
      </c>
      <c r="N676" s="375" t="str">
        <f t="shared" si="12"/>
        <v>ניר עם</v>
      </c>
      <c r="O676" s="375" t="s">
        <v>1251</v>
      </c>
      <c r="P676" s="375">
        <v>501603484</v>
      </c>
    </row>
    <row r="677" spans="13:16">
      <c r="M677" s="375" t="s">
        <v>670</v>
      </c>
      <c r="N677" s="375" t="str">
        <f t="shared" si="12"/>
        <v>ניר עציון</v>
      </c>
      <c r="O677" s="375" t="s">
        <v>655</v>
      </c>
      <c r="P677" s="375">
        <v>501607691</v>
      </c>
    </row>
    <row r="678" spans="13:16">
      <c r="M678" s="375" t="s">
        <v>977</v>
      </c>
      <c r="N678" s="375" t="str">
        <f t="shared" si="12"/>
        <v>ניר עקיבא</v>
      </c>
      <c r="O678" s="375" t="s">
        <v>971</v>
      </c>
      <c r="P678" s="375">
        <v>501620488</v>
      </c>
    </row>
    <row r="679" spans="13:16">
      <c r="M679" s="375" t="s">
        <v>1171</v>
      </c>
      <c r="N679" s="375" t="str">
        <f t="shared" si="12"/>
        <v>ניר צבי</v>
      </c>
      <c r="O679" s="375" t="s">
        <v>1164</v>
      </c>
      <c r="P679" s="375">
        <v>501603310</v>
      </c>
    </row>
    <row r="680" spans="13:16">
      <c r="M680" s="375" t="s">
        <v>290</v>
      </c>
      <c r="N680" s="375" t="str">
        <f t="shared" si="12"/>
        <v>נירים</v>
      </c>
      <c r="O680" s="375" t="s">
        <v>272</v>
      </c>
      <c r="P680" s="375">
        <v>501606024</v>
      </c>
    </row>
    <row r="681" spans="13:16">
      <c r="M681" s="375" t="s">
        <v>463</v>
      </c>
      <c r="N681" s="375" t="str">
        <f t="shared" si="12"/>
        <v>נירית</v>
      </c>
      <c r="O681" s="375" t="s">
        <v>443</v>
      </c>
      <c r="P681" s="375">
        <v>501612360</v>
      </c>
    </row>
    <row r="682" spans="13:16">
      <c r="M682" s="375" t="s">
        <v>1186</v>
      </c>
      <c r="N682" s="375" t="str">
        <f t="shared" si="12"/>
        <v>נירן</v>
      </c>
      <c r="O682" s="375" t="s">
        <v>1174</v>
      </c>
      <c r="P682" s="375">
        <v>501636203</v>
      </c>
    </row>
    <row r="683" spans="13:16">
      <c r="M683" s="375" t="s">
        <v>880</v>
      </c>
      <c r="N683" s="375" t="str">
        <f t="shared" si="12"/>
        <v>נס הרים</v>
      </c>
      <c r="O683" s="375" t="s">
        <v>843</v>
      </c>
      <c r="P683" s="375">
        <v>501608251</v>
      </c>
    </row>
    <row r="684" spans="13:16">
      <c r="M684" s="375" t="s">
        <v>803</v>
      </c>
      <c r="N684" s="375" t="str">
        <f t="shared" si="12"/>
        <v>נס עמים</v>
      </c>
      <c r="O684" s="375" t="s">
        <v>782</v>
      </c>
      <c r="P684" s="375">
        <v>501611438</v>
      </c>
    </row>
    <row r="685" spans="13:16">
      <c r="M685" s="375" t="s">
        <v>833</v>
      </c>
      <c r="N685" s="375" t="str">
        <f t="shared" si="12"/>
        <v>נעלה</v>
      </c>
      <c r="O685" s="375" t="s">
        <v>815</v>
      </c>
      <c r="P685" s="375">
        <v>501637870</v>
      </c>
    </row>
    <row r="686" spans="13:16">
      <c r="M686" s="375" t="s">
        <v>1270</v>
      </c>
      <c r="N686" s="375" t="str">
        <f t="shared" si="12"/>
        <v>נעם</v>
      </c>
      <c r="O686" s="375" t="s">
        <v>1263</v>
      </c>
      <c r="P686" s="375">
        <v>501600159</v>
      </c>
    </row>
    <row r="687" spans="13:16">
      <c r="M687" s="375" t="s">
        <v>1187</v>
      </c>
      <c r="N687" s="375" t="str">
        <f t="shared" si="12"/>
        <v>נעמי</v>
      </c>
      <c r="O687" s="375" t="s">
        <v>1174</v>
      </c>
      <c r="P687" s="375">
        <v>501637136</v>
      </c>
    </row>
    <row r="688" spans="13:16">
      <c r="M688" s="375" t="s">
        <v>424</v>
      </c>
      <c r="N688" s="375" t="str">
        <f t="shared" si="12"/>
        <v>נען</v>
      </c>
      <c r="O688" s="375" t="s">
        <v>408</v>
      </c>
      <c r="P688" s="375">
        <v>501601587</v>
      </c>
    </row>
    <row r="689" spans="13:16">
      <c r="M689" s="375" t="s">
        <v>1202</v>
      </c>
      <c r="N689" s="375" t="str">
        <f t="shared" si="12"/>
        <v>נצני סיני</v>
      </c>
      <c r="O689" s="375" t="s">
        <v>1195</v>
      </c>
      <c r="P689" s="375">
        <v>501612808</v>
      </c>
    </row>
    <row r="690" spans="13:16">
      <c r="M690" s="375" t="s">
        <v>720</v>
      </c>
      <c r="N690" s="375" t="str">
        <f t="shared" si="12"/>
        <v>נצני עז</v>
      </c>
      <c r="O690" s="375" t="s">
        <v>710</v>
      </c>
      <c r="P690" s="375">
        <v>501608517</v>
      </c>
    </row>
    <row r="691" spans="13:16">
      <c r="M691" s="375" t="s">
        <v>651</v>
      </c>
      <c r="N691" s="375" t="str">
        <f t="shared" si="12"/>
        <v>נצנים</v>
      </c>
      <c r="O691" s="375" t="s">
        <v>635</v>
      </c>
      <c r="P691" s="375">
        <v>501603591</v>
      </c>
    </row>
    <row r="692" spans="13:16">
      <c r="M692" s="375" t="s">
        <v>1034</v>
      </c>
      <c r="N692" s="375" t="str">
        <f t="shared" si="12"/>
        <v>נצר חזני</v>
      </c>
      <c r="O692" s="375" t="s">
        <v>1028</v>
      </c>
      <c r="P692" s="375">
        <v>501654107</v>
      </c>
    </row>
    <row r="693" spans="13:16">
      <c r="M693" s="375" t="s">
        <v>425</v>
      </c>
      <c r="N693" s="375" t="str">
        <f t="shared" si="12"/>
        <v>נצר סרני</v>
      </c>
      <c r="O693" s="375" t="s">
        <v>408</v>
      </c>
      <c r="P693" s="375">
        <v>501604359</v>
      </c>
    </row>
    <row r="694" spans="13:16">
      <c r="M694" s="375" t="s">
        <v>1188</v>
      </c>
      <c r="N694" s="375" t="str">
        <f t="shared" si="12"/>
        <v>נתיב הגדוד</v>
      </c>
      <c r="O694" s="375" t="s">
        <v>1174</v>
      </c>
      <c r="P694" s="375">
        <v>501635551</v>
      </c>
    </row>
    <row r="695" spans="13:16">
      <c r="M695" s="375" t="s">
        <v>881</v>
      </c>
      <c r="N695" s="375" t="str">
        <f t="shared" si="12"/>
        <v>נתיב הל"ה</v>
      </c>
      <c r="O695" s="375" t="s">
        <v>843</v>
      </c>
      <c r="P695" s="375">
        <v>501606933</v>
      </c>
    </row>
    <row r="696" spans="13:16">
      <c r="M696" s="375" t="s">
        <v>652</v>
      </c>
      <c r="N696" s="375" t="str">
        <f t="shared" si="12"/>
        <v>נתיב העשרה</v>
      </c>
      <c r="O696" s="375" t="s">
        <v>635</v>
      </c>
      <c r="P696" s="375">
        <v>501612428</v>
      </c>
    </row>
    <row r="697" spans="13:16">
      <c r="M697" s="375" t="s">
        <v>804</v>
      </c>
      <c r="N697" s="375" t="str">
        <f t="shared" si="12"/>
        <v>נתיב השירה</v>
      </c>
      <c r="O697" s="375" t="s">
        <v>782</v>
      </c>
      <c r="P697" s="375">
        <v>501607923</v>
      </c>
    </row>
    <row r="698" spans="13:16">
      <c r="M698" s="375" t="s">
        <v>528</v>
      </c>
      <c r="N698" s="375" t="str">
        <f t="shared" si="12"/>
        <v>סאסא</v>
      </c>
      <c r="O698" s="375" t="s">
        <v>507</v>
      </c>
      <c r="P698" s="375">
        <v>501605786</v>
      </c>
    </row>
    <row r="699" spans="13:16">
      <c r="M699" s="375" t="s">
        <v>705</v>
      </c>
      <c r="N699" s="375" t="str">
        <f t="shared" si="12"/>
        <v>סגולה</v>
      </c>
      <c r="O699" s="375" t="s">
        <v>695</v>
      </c>
      <c r="P699" s="375">
        <v>501620462</v>
      </c>
    </row>
    <row r="700" spans="13:16">
      <c r="M700" s="375" t="s">
        <v>1153</v>
      </c>
      <c r="N700" s="375" t="str">
        <f t="shared" si="12"/>
        <v>סוואעד חמירה</v>
      </c>
      <c r="O700" s="375" t="s">
        <v>1125</v>
      </c>
      <c r="P700" s="375">
        <v>501609424</v>
      </c>
    </row>
    <row r="701" spans="13:16">
      <c r="M701" s="375" t="s">
        <v>331</v>
      </c>
      <c r="N701" s="375" t="str">
        <f t="shared" si="12"/>
        <v>סולם</v>
      </c>
      <c r="O701" s="375" t="s">
        <v>328</v>
      </c>
      <c r="P701" s="375">
        <v>501605265</v>
      </c>
    </row>
    <row r="702" spans="13:16">
      <c r="M702" s="375" t="s">
        <v>570</v>
      </c>
      <c r="N702" s="375" t="str">
        <f t="shared" si="12"/>
        <v>סוסיה</v>
      </c>
      <c r="O702" s="375" t="s">
        <v>562</v>
      </c>
      <c r="P702" s="375">
        <v>501637565</v>
      </c>
    </row>
    <row r="703" spans="13:16">
      <c r="M703" s="375" t="s">
        <v>291</v>
      </c>
      <c r="N703" s="375" t="str">
        <f t="shared" si="12"/>
        <v>סופה</v>
      </c>
      <c r="O703" s="375" t="s">
        <v>272</v>
      </c>
      <c r="P703" s="375">
        <v>501612386</v>
      </c>
    </row>
    <row r="704" spans="13:16">
      <c r="M704" s="375" t="s">
        <v>1010</v>
      </c>
      <c r="N704" s="375" t="str">
        <f t="shared" si="12"/>
        <v>סלמה</v>
      </c>
      <c r="O704" s="375" t="s">
        <v>987</v>
      </c>
      <c r="P704" s="375">
        <v>501612451</v>
      </c>
    </row>
    <row r="705" spans="13:16">
      <c r="M705" s="375" t="s">
        <v>1237</v>
      </c>
      <c r="N705" s="375" t="str">
        <f t="shared" si="12"/>
        <v>סלעית</v>
      </c>
      <c r="O705" s="375" t="s">
        <v>1222</v>
      </c>
      <c r="P705" s="375">
        <v>501635676</v>
      </c>
    </row>
    <row r="706" spans="13:16">
      <c r="M706" s="375" t="s">
        <v>598</v>
      </c>
      <c r="N706" s="375" t="str">
        <f t="shared" si="12"/>
        <v>סמר</v>
      </c>
      <c r="O706" s="375" t="s">
        <v>590</v>
      </c>
      <c r="P706" s="375">
        <v>501611560</v>
      </c>
    </row>
    <row r="707" spans="13:16">
      <c r="M707" s="375" t="s">
        <v>571</v>
      </c>
      <c r="N707" s="375" t="str">
        <f t="shared" si="12"/>
        <v>סנסנה</v>
      </c>
      <c r="O707" s="375" t="s">
        <v>562</v>
      </c>
      <c r="P707" s="375">
        <v>501637771</v>
      </c>
    </row>
    <row r="708" spans="13:16">
      <c r="M708" s="375" t="s">
        <v>1214</v>
      </c>
      <c r="N708" s="375" t="str">
        <f t="shared" si="12"/>
        <v>סעד</v>
      </c>
      <c r="O708" s="375" t="s">
        <v>1207</v>
      </c>
      <c r="P708" s="375">
        <v>501604193</v>
      </c>
    </row>
    <row r="709" spans="13:16">
      <c r="M709" s="375" t="s">
        <v>805</v>
      </c>
      <c r="N709" s="375" t="str">
        <f t="shared" si="12"/>
        <v>סער</v>
      </c>
      <c r="O709" s="375" t="s">
        <v>782</v>
      </c>
      <c r="P709" s="375">
        <v>501604540</v>
      </c>
    </row>
    <row r="710" spans="13:16" ht="15">
      <c r="M710" s="375" t="s">
        <v>555</v>
      </c>
      <c r="N710" s="375" t="str">
        <f t="shared" si="12"/>
        <v>ספיר</v>
      </c>
      <c r="O710" s="376" t="s">
        <v>554</v>
      </c>
      <c r="P710" s="375">
        <v>501611768</v>
      </c>
    </row>
    <row r="711" spans="13:16">
      <c r="M711" s="375" t="s">
        <v>961</v>
      </c>
      <c r="N711" s="375" t="str">
        <f t="shared" si="12"/>
        <v>ספסופה</v>
      </c>
      <c r="O711" s="375" t="s">
        <v>947</v>
      </c>
      <c r="P711" s="375">
        <v>501606099</v>
      </c>
    </row>
    <row r="712" spans="13:16">
      <c r="M712" s="375" t="s">
        <v>426</v>
      </c>
      <c r="N712" s="375" t="str">
        <f t="shared" si="12"/>
        <v>סתריה</v>
      </c>
      <c r="O712" s="375" t="s">
        <v>408</v>
      </c>
      <c r="P712" s="375">
        <v>501606107</v>
      </c>
    </row>
    <row r="713" spans="13:16">
      <c r="M713" s="375" t="s">
        <v>940</v>
      </c>
      <c r="N713" s="375" t="str">
        <f t="shared" si="12"/>
        <v>עבדון</v>
      </c>
      <c r="O713" s="375" t="s">
        <v>924</v>
      </c>
      <c r="P713" s="375">
        <v>501608921</v>
      </c>
    </row>
    <row r="714" spans="13:16">
      <c r="M714" s="375" t="s">
        <v>806</v>
      </c>
      <c r="N714" s="375" t="str">
        <f t="shared" si="12"/>
        <v>עברון</v>
      </c>
      <c r="O714" s="375" t="s">
        <v>782</v>
      </c>
      <c r="P714" s="375">
        <v>501603765</v>
      </c>
    </row>
    <row r="715" spans="13:16">
      <c r="M715" s="375" t="s">
        <v>882</v>
      </c>
      <c r="N715" s="375" t="str">
        <f t="shared" si="12"/>
        <v>עגור</v>
      </c>
      <c r="O715" s="375" t="s">
        <v>843</v>
      </c>
      <c r="P715" s="375">
        <v>501607949</v>
      </c>
    </row>
    <row r="716" spans="13:16">
      <c r="M716" s="375" t="s">
        <v>1154</v>
      </c>
      <c r="N716" s="375" t="str">
        <f t="shared" si="12"/>
        <v>עדי</v>
      </c>
      <c r="O716" s="375" t="s">
        <v>1125</v>
      </c>
      <c r="P716" s="375">
        <v>501611990</v>
      </c>
    </row>
    <row r="717" spans="13:16" ht="15">
      <c r="M717" s="375" t="s">
        <v>556</v>
      </c>
      <c r="N717" s="375" t="str">
        <f t="shared" si="12"/>
        <v>עדן</v>
      </c>
      <c r="O717" s="376" t="s">
        <v>554</v>
      </c>
      <c r="P717" s="375">
        <v>501611750</v>
      </c>
    </row>
    <row r="718" spans="13:16">
      <c r="M718" s="375" t="s">
        <v>464</v>
      </c>
      <c r="N718" s="375" t="str">
        <f t="shared" si="12"/>
        <v>עדנים</v>
      </c>
      <c r="O718" s="375" t="s">
        <v>443</v>
      </c>
      <c r="P718" s="375">
        <v>501620355</v>
      </c>
    </row>
    <row r="719" spans="13:16">
      <c r="M719" s="375" t="s">
        <v>1271</v>
      </c>
      <c r="N719" s="375" t="str">
        <f t="shared" si="12"/>
        <v>עוזה</v>
      </c>
      <c r="O719" s="375" t="s">
        <v>1263</v>
      </c>
      <c r="P719" s="375">
        <v>501608269</v>
      </c>
    </row>
    <row r="720" spans="13:16">
      <c r="M720" s="375" t="s">
        <v>256</v>
      </c>
      <c r="N720" s="375" t="str">
        <f t="shared" si="12"/>
        <v>עוזייר</v>
      </c>
      <c r="O720" s="375" t="s">
        <v>255</v>
      </c>
      <c r="P720" s="375">
        <v>501605281</v>
      </c>
    </row>
    <row r="721" spans="13:16">
      <c r="M721" s="375" t="s">
        <v>320</v>
      </c>
      <c r="N721" s="375" t="str">
        <f t="shared" si="12"/>
        <v>עזר</v>
      </c>
      <c r="O721" s="375" t="s">
        <v>305</v>
      </c>
      <c r="P721" s="375">
        <v>501611495</v>
      </c>
    </row>
    <row r="722" spans="13:16">
      <c r="M722" s="375" t="s">
        <v>721</v>
      </c>
      <c r="N722" s="375" t="str">
        <f t="shared" si="12"/>
        <v>עזריאל</v>
      </c>
      <c r="O722" s="375" t="s">
        <v>710</v>
      </c>
      <c r="P722" s="375">
        <v>501608376</v>
      </c>
    </row>
    <row r="723" spans="13:16">
      <c r="M723" s="375" t="s">
        <v>427</v>
      </c>
      <c r="N723" s="375" t="str">
        <f t="shared" si="12"/>
        <v>עזריה</v>
      </c>
      <c r="O723" s="375" t="s">
        <v>408</v>
      </c>
      <c r="P723" s="375">
        <v>501607113</v>
      </c>
    </row>
    <row r="724" spans="13:16">
      <c r="M724" s="375" t="s">
        <v>321</v>
      </c>
      <c r="N724" s="375" t="str">
        <f t="shared" si="12"/>
        <v>עזריקם</v>
      </c>
      <c r="O724" s="375" t="s">
        <v>305</v>
      </c>
      <c r="P724" s="375">
        <v>501608178</v>
      </c>
    </row>
    <row r="725" spans="13:16">
      <c r="M725" s="375" t="s">
        <v>834</v>
      </c>
      <c r="N725" s="375" t="str">
        <f t="shared" si="12"/>
        <v>עטרת</v>
      </c>
      <c r="O725" s="375" t="s">
        <v>815</v>
      </c>
      <c r="P725" s="375">
        <v>501636583</v>
      </c>
    </row>
    <row r="726" spans="13:16">
      <c r="M726" s="375" t="s">
        <v>673</v>
      </c>
      <c r="N726" s="375" t="str">
        <f t="shared" si="12"/>
        <v>עין אילה</v>
      </c>
      <c r="O726" s="375" t="s">
        <v>655</v>
      </c>
      <c r="P726" s="375">
        <v>501606875</v>
      </c>
    </row>
    <row r="727" spans="13:16">
      <c r="M727" s="375" t="s">
        <v>963</v>
      </c>
      <c r="N727" s="375" t="str">
        <f t="shared" si="12"/>
        <v>עין אל-אסד</v>
      </c>
      <c r="O727" s="375" t="s">
        <v>947</v>
      </c>
      <c r="P727" s="375">
        <v>501605463</v>
      </c>
    </row>
    <row r="728" spans="13:16" ht="15">
      <c r="M728" s="375" t="s">
        <v>1051</v>
      </c>
      <c r="N728" s="375" t="str">
        <f t="shared" si="12"/>
        <v>עין גב</v>
      </c>
      <c r="O728" s="376" t="s">
        <v>1036</v>
      </c>
      <c r="P728" s="375">
        <v>501602734</v>
      </c>
    </row>
    <row r="729" spans="13:16">
      <c r="M729" s="375" t="s">
        <v>1281</v>
      </c>
      <c r="N729" s="375" t="str">
        <f t="shared" si="12"/>
        <v>עין גדי</v>
      </c>
      <c r="O729" s="375" t="s">
        <v>1278</v>
      </c>
      <c r="P729" s="375">
        <v>501620421</v>
      </c>
    </row>
    <row r="730" spans="13:16">
      <c r="M730" s="375" t="s">
        <v>1155</v>
      </c>
      <c r="N730" s="375" t="str">
        <f t="shared" si="12"/>
        <v>עין דור</v>
      </c>
      <c r="O730" s="375" t="s">
        <v>1125</v>
      </c>
      <c r="P730" s="375">
        <v>501604367</v>
      </c>
    </row>
    <row r="731" spans="13:16">
      <c r="M731" s="375" t="s">
        <v>292</v>
      </c>
      <c r="N731" s="375" t="str">
        <f t="shared" si="12"/>
        <v>עין הבשור</v>
      </c>
      <c r="O731" s="375" t="s">
        <v>272</v>
      </c>
      <c r="P731" s="375">
        <v>501612402</v>
      </c>
    </row>
    <row r="732" spans="13:16">
      <c r="M732" s="375" t="s">
        <v>674</v>
      </c>
      <c r="N732" s="375" t="str">
        <f t="shared" si="12"/>
        <v>עין הוד</v>
      </c>
      <c r="O732" s="375" t="s">
        <v>655</v>
      </c>
      <c r="P732" s="375">
        <v>501600746</v>
      </c>
    </row>
    <row r="733" spans="13:16">
      <c r="M733" s="375" t="s">
        <v>1120</v>
      </c>
      <c r="N733" s="375" t="str">
        <f t="shared" si="12"/>
        <v>עין החורש</v>
      </c>
      <c r="O733" s="375" t="s">
        <v>1083</v>
      </c>
      <c r="P733" s="375">
        <v>501601678</v>
      </c>
    </row>
    <row r="734" spans="13:16">
      <c r="M734" s="375" t="s">
        <v>807</v>
      </c>
      <c r="N734" s="375" t="str">
        <f t="shared" si="12"/>
        <v>עין המפרץ</v>
      </c>
      <c r="O734" s="375" t="s">
        <v>782</v>
      </c>
      <c r="P734" s="375">
        <v>501602890</v>
      </c>
    </row>
    <row r="735" spans="13:16">
      <c r="M735" s="375" t="s">
        <v>1073</v>
      </c>
      <c r="N735" s="375" t="str">
        <f t="shared" si="12"/>
        <v>עין הנצי"ב</v>
      </c>
      <c r="O735" s="375" t="s">
        <v>1059</v>
      </c>
      <c r="P735" s="375">
        <v>501603831</v>
      </c>
    </row>
    <row r="736" spans="13:16">
      <c r="M736" s="375" t="s">
        <v>771</v>
      </c>
      <c r="N736" s="375" t="str">
        <f t="shared" si="12"/>
        <v>עין העמק</v>
      </c>
      <c r="O736" s="375" t="s">
        <v>762</v>
      </c>
      <c r="P736" s="375">
        <v>501603674</v>
      </c>
    </row>
    <row r="737" spans="13:16">
      <c r="M737" s="375" t="s">
        <v>772</v>
      </c>
      <c r="N737" s="375" t="str">
        <f t="shared" si="12"/>
        <v>עין השופט</v>
      </c>
      <c r="O737" s="375" t="s">
        <v>762</v>
      </c>
      <c r="P737" s="375">
        <v>501602700</v>
      </c>
    </row>
    <row r="738" spans="13:16">
      <c r="M738" s="375" t="s">
        <v>293</v>
      </c>
      <c r="N738" s="375" t="str">
        <f t="shared" ref="N738:N740" si="13">+RIGHT(M738,LEN(M738)-10)</f>
        <v>עין השלשה</v>
      </c>
      <c r="O738" s="375" t="s">
        <v>272</v>
      </c>
      <c r="P738" s="375">
        <v>501606768</v>
      </c>
    </row>
    <row r="739" spans="13:16">
      <c r="M739" s="375" t="s">
        <v>722</v>
      </c>
      <c r="N739" s="375" t="str">
        <f t="shared" si="13"/>
        <v>עין ורד</v>
      </c>
      <c r="O739" s="375" t="s">
        <v>710</v>
      </c>
      <c r="P739" s="375">
        <v>501601579</v>
      </c>
    </row>
    <row r="740" spans="13:16">
      <c r="M740" s="375" t="s">
        <v>386</v>
      </c>
      <c r="N740" s="375" t="str">
        <f t="shared" si="13"/>
        <v>עין זיון</v>
      </c>
      <c r="O740" s="375" t="s">
        <v>362</v>
      </c>
      <c r="P740" s="375">
        <v>501645030</v>
      </c>
    </row>
    <row r="741" spans="13:16">
      <c r="M741" s="375" t="s">
        <v>671</v>
      </c>
      <c r="N741" s="375" t="s">
        <v>1287</v>
      </c>
      <c r="O741" s="375" t="s">
        <v>655</v>
      </c>
      <c r="P741" s="375">
        <v>501613202</v>
      </c>
    </row>
    <row r="742" spans="13:16">
      <c r="M742" s="375" t="s">
        <v>1282</v>
      </c>
      <c r="N742" s="375" t="str">
        <f t="shared" ref="N742:N773" si="14">+RIGHT(M742,LEN(M742)-10)</f>
        <v>עין חצבה</v>
      </c>
      <c r="O742" s="375" t="s">
        <v>1278</v>
      </c>
      <c r="P742" s="375">
        <v>501610539</v>
      </c>
    </row>
    <row r="743" spans="13:16">
      <c r="M743" s="375" t="s">
        <v>499</v>
      </c>
      <c r="N743" s="375" t="str">
        <f t="shared" si="14"/>
        <v>עין חרוד (אחוד)</v>
      </c>
      <c r="O743" s="375" t="s">
        <v>496</v>
      </c>
      <c r="P743" s="375">
        <v>501600894</v>
      </c>
    </row>
    <row r="744" spans="13:16">
      <c r="M744" s="375" t="s">
        <v>500</v>
      </c>
      <c r="N744" s="375" t="str">
        <f t="shared" si="14"/>
        <v>עין חרוד (מאוחד)</v>
      </c>
      <c r="O744" s="375" t="s">
        <v>496</v>
      </c>
      <c r="P744" s="375">
        <v>501600829</v>
      </c>
    </row>
    <row r="745" spans="13:16" ht="15">
      <c r="M745" s="375" t="s">
        <v>557</v>
      </c>
      <c r="N745" s="375" t="str">
        <f t="shared" si="14"/>
        <v>עין יהב</v>
      </c>
      <c r="O745" s="376" t="s">
        <v>554</v>
      </c>
      <c r="P745" s="375">
        <v>501608061</v>
      </c>
    </row>
    <row r="746" spans="13:16">
      <c r="M746" s="375" t="s">
        <v>941</v>
      </c>
      <c r="N746" s="375" t="str">
        <f t="shared" si="14"/>
        <v>עין יעקב</v>
      </c>
      <c r="O746" s="375" t="s">
        <v>924</v>
      </c>
      <c r="P746" s="375">
        <v>501608137</v>
      </c>
    </row>
    <row r="747" spans="13:16">
      <c r="M747" s="375" t="s">
        <v>675</v>
      </c>
      <c r="N747" s="375" t="str">
        <f t="shared" si="14"/>
        <v>עין כרמל</v>
      </c>
      <c r="O747" s="375" t="s">
        <v>655</v>
      </c>
      <c r="P747" s="375">
        <v>501604268</v>
      </c>
    </row>
    <row r="748" spans="13:16">
      <c r="M748" s="375" t="s">
        <v>883</v>
      </c>
      <c r="N748" s="375" t="str">
        <f t="shared" si="14"/>
        <v>עין נקובא</v>
      </c>
      <c r="O748" s="375" t="s">
        <v>843</v>
      </c>
      <c r="P748" s="375">
        <v>501605216</v>
      </c>
    </row>
    <row r="749" spans="13:16">
      <c r="M749" s="375" t="s">
        <v>917</v>
      </c>
      <c r="N749" s="375" t="str">
        <f t="shared" si="14"/>
        <v>עין עירון</v>
      </c>
      <c r="O749" s="375" t="s">
        <v>901</v>
      </c>
      <c r="P749" s="375">
        <v>501602239</v>
      </c>
    </row>
    <row r="750" spans="13:16">
      <c r="M750" s="375" t="s">
        <v>1272</v>
      </c>
      <c r="N750" s="375" t="str">
        <f t="shared" si="14"/>
        <v>עין צורים</v>
      </c>
      <c r="O750" s="375" t="s">
        <v>1263</v>
      </c>
      <c r="P750" s="375">
        <v>501606222</v>
      </c>
    </row>
    <row r="751" spans="13:16">
      <c r="M751" s="375" t="s">
        <v>884</v>
      </c>
      <c r="N751" s="375" t="str">
        <f t="shared" si="14"/>
        <v>עין ראפה</v>
      </c>
      <c r="O751" s="375" t="s">
        <v>843</v>
      </c>
      <c r="P751" s="375">
        <v>501605141</v>
      </c>
    </row>
    <row r="752" spans="13:16">
      <c r="M752" s="375" t="s">
        <v>918</v>
      </c>
      <c r="N752" s="375" t="str">
        <f t="shared" si="14"/>
        <v>עין שמר</v>
      </c>
      <c r="O752" s="375" t="s">
        <v>901</v>
      </c>
      <c r="P752" s="375">
        <v>501601397</v>
      </c>
    </row>
    <row r="753" spans="13:16">
      <c r="M753" s="375" t="s">
        <v>723</v>
      </c>
      <c r="N753" s="375" t="str">
        <f t="shared" si="14"/>
        <v>עין שריד</v>
      </c>
      <c r="O753" s="375" t="s">
        <v>710</v>
      </c>
      <c r="P753" s="375">
        <v>501608806</v>
      </c>
    </row>
    <row r="754" spans="13:16">
      <c r="M754" s="375" t="s">
        <v>1283</v>
      </c>
      <c r="N754" s="375" t="str">
        <f t="shared" si="14"/>
        <v>עין תמר</v>
      </c>
      <c r="O754" s="375" t="s">
        <v>1278</v>
      </c>
      <c r="P754" s="375">
        <v>501612519</v>
      </c>
    </row>
    <row r="755" spans="13:16">
      <c r="M755" s="375" t="s">
        <v>440</v>
      </c>
      <c r="N755" s="375" t="str">
        <f t="shared" si="14"/>
        <v>עינות</v>
      </c>
      <c r="O755" s="375" t="s">
        <v>433</v>
      </c>
      <c r="P755" s="375">
        <v>501601561</v>
      </c>
    </row>
    <row r="756" spans="13:16">
      <c r="M756" s="375" t="s">
        <v>465</v>
      </c>
      <c r="N756" s="375" t="str">
        <f t="shared" si="14"/>
        <v>עינת</v>
      </c>
      <c r="O756" s="375" t="s">
        <v>443</v>
      </c>
      <c r="P756" s="375">
        <v>501608715</v>
      </c>
    </row>
    <row r="757" spans="13:16">
      <c r="M757" s="375" t="s">
        <v>1215</v>
      </c>
      <c r="N757" s="375" t="str">
        <f t="shared" si="14"/>
        <v>עלומים</v>
      </c>
      <c r="O757" s="375" t="s">
        <v>1207</v>
      </c>
      <c r="P757" s="375">
        <v>501611461</v>
      </c>
    </row>
    <row r="758" spans="13:16">
      <c r="M758" s="375" t="s">
        <v>835</v>
      </c>
      <c r="N758" s="375" t="str">
        <f t="shared" si="14"/>
        <v>עלי</v>
      </c>
      <c r="O758" s="375" t="s">
        <v>815</v>
      </c>
      <c r="P758" s="375">
        <v>501637656</v>
      </c>
    </row>
    <row r="759" spans="13:16">
      <c r="M759" s="375" t="s">
        <v>1238</v>
      </c>
      <c r="N759" s="375" t="str">
        <f t="shared" si="14"/>
        <v>עלי-זהב</v>
      </c>
      <c r="O759" s="375" t="s">
        <v>1222</v>
      </c>
      <c r="P759" s="375">
        <v>501637276</v>
      </c>
    </row>
    <row r="760" spans="13:16">
      <c r="M760" s="375" t="s">
        <v>964</v>
      </c>
      <c r="N760" s="375" t="str">
        <f t="shared" si="14"/>
        <v>עלמה</v>
      </c>
      <c r="O760" s="375" t="s">
        <v>947</v>
      </c>
      <c r="P760" s="375">
        <v>501606883</v>
      </c>
    </row>
    <row r="761" spans="13:16">
      <c r="M761" s="375" t="s">
        <v>836</v>
      </c>
      <c r="N761" s="375" t="str">
        <f t="shared" si="14"/>
        <v>עלמון</v>
      </c>
      <c r="O761" s="375" t="s">
        <v>815</v>
      </c>
      <c r="P761" s="375">
        <v>501637151</v>
      </c>
    </row>
    <row r="762" spans="13:16">
      <c r="M762" s="375" t="s">
        <v>1121</v>
      </c>
      <c r="N762" s="375" t="str">
        <f t="shared" si="14"/>
        <v>עלש</v>
      </c>
      <c r="O762" s="375" t="s">
        <v>1083</v>
      </c>
      <c r="P762" s="375">
        <v>501607378</v>
      </c>
    </row>
    <row r="763" spans="13:16">
      <c r="M763" s="375" t="s">
        <v>965</v>
      </c>
      <c r="N763" s="375" t="str">
        <f t="shared" si="14"/>
        <v>עמוקה</v>
      </c>
      <c r="O763" s="375" t="s">
        <v>947</v>
      </c>
      <c r="P763" s="375">
        <v>501612121</v>
      </c>
    </row>
    <row r="764" spans="13:16">
      <c r="M764" s="375" t="s">
        <v>885</v>
      </c>
      <c r="N764" s="375" t="str">
        <f t="shared" si="14"/>
        <v>עמינדב</v>
      </c>
      <c r="O764" s="375" t="s">
        <v>843</v>
      </c>
      <c r="P764" s="375">
        <v>501607790</v>
      </c>
    </row>
    <row r="765" spans="13:16">
      <c r="M765" s="375" t="s">
        <v>529</v>
      </c>
      <c r="N765" s="375" t="str">
        <f t="shared" si="14"/>
        <v>עמיעד</v>
      </c>
      <c r="O765" s="375" t="s">
        <v>507</v>
      </c>
      <c r="P765" s="375">
        <v>501603856</v>
      </c>
    </row>
    <row r="766" spans="13:16">
      <c r="M766" s="375" t="s">
        <v>294</v>
      </c>
      <c r="N766" s="375" t="str">
        <f t="shared" si="14"/>
        <v>עמיעז</v>
      </c>
      <c r="O766" s="375" t="s">
        <v>272</v>
      </c>
      <c r="P766" s="375">
        <v>501603187</v>
      </c>
    </row>
    <row r="767" spans="13:16">
      <c r="M767" s="375" t="s">
        <v>270</v>
      </c>
      <c r="N767" s="375" t="str">
        <f t="shared" si="14"/>
        <v>עמיקם</v>
      </c>
      <c r="O767" s="375" t="s">
        <v>268</v>
      </c>
      <c r="P767" s="375">
        <v>501607733</v>
      </c>
    </row>
    <row r="768" spans="13:16">
      <c r="M768" s="375" t="s">
        <v>530</v>
      </c>
      <c r="N768" s="375" t="str">
        <f t="shared" si="14"/>
        <v>עמיר</v>
      </c>
      <c r="O768" s="375" t="s">
        <v>507</v>
      </c>
      <c r="P768" s="375">
        <v>501603195</v>
      </c>
    </row>
    <row r="769" spans="13:16">
      <c r="M769" s="375" t="s">
        <v>808</v>
      </c>
      <c r="N769" s="375" t="str">
        <f t="shared" si="14"/>
        <v>עמקה</v>
      </c>
      <c r="O769" s="375" t="s">
        <v>782</v>
      </c>
      <c r="P769" s="375">
        <v>501607089</v>
      </c>
    </row>
    <row r="770" spans="13:16">
      <c r="M770" s="375" t="s">
        <v>1239</v>
      </c>
      <c r="N770" s="375" t="str">
        <f t="shared" si="14"/>
        <v>ענב</v>
      </c>
      <c r="O770" s="375" t="s">
        <v>1222</v>
      </c>
      <c r="P770" s="375">
        <v>501637128</v>
      </c>
    </row>
    <row r="771" spans="13:16">
      <c r="M771" s="375" t="s">
        <v>676</v>
      </c>
      <c r="N771" s="375" t="str">
        <f t="shared" si="14"/>
        <v>עפר</v>
      </c>
      <c r="O771" s="375" t="s">
        <v>655</v>
      </c>
      <c r="P771" s="375">
        <v>501608103</v>
      </c>
    </row>
    <row r="772" spans="13:16">
      <c r="M772" s="375" t="s">
        <v>837</v>
      </c>
      <c r="N772" s="375" t="str">
        <f t="shared" si="14"/>
        <v>עפרה</v>
      </c>
      <c r="O772" s="375" t="s">
        <v>815</v>
      </c>
      <c r="P772" s="375">
        <v>501636179</v>
      </c>
    </row>
    <row r="773" spans="13:16">
      <c r="M773" s="375" t="s">
        <v>1240</v>
      </c>
      <c r="N773" s="375" t="str">
        <f t="shared" si="14"/>
        <v>עץ אפרים</v>
      </c>
      <c r="O773" s="375" t="s">
        <v>1222</v>
      </c>
      <c r="P773" s="375">
        <v>501637789</v>
      </c>
    </row>
    <row r="774" spans="13:16" ht="15">
      <c r="M774" s="375" t="s">
        <v>741</v>
      </c>
      <c r="N774" s="375" t="str">
        <f t="shared" ref="N774:N805" si="15">+RIGHT(M774,LEN(M774)-10)</f>
        <v>עצם</v>
      </c>
      <c r="O774" s="376" t="s">
        <v>729</v>
      </c>
      <c r="P774" s="375">
        <v>501600324</v>
      </c>
    </row>
    <row r="775" spans="13:16">
      <c r="M775" s="375" t="s">
        <v>809</v>
      </c>
      <c r="N775" s="375" t="str">
        <f t="shared" si="15"/>
        <v>עראמשה</v>
      </c>
      <c r="O775" s="375" t="s">
        <v>782</v>
      </c>
      <c r="P775" s="375">
        <v>501612469</v>
      </c>
    </row>
    <row r="776" spans="13:16">
      <c r="M776" s="375" t="s">
        <v>1011</v>
      </c>
      <c r="N776" s="375" t="str">
        <f t="shared" si="15"/>
        <v>ערב על נעים</v>
      </c>
      <c r="O776" s="375" t="s">
        <v>987</v>
      </c>
      <c r="P776" s="375">
        <v>501613350</v>
      </c>
    </row>
    <row r="777" spans="13:16">
      <c r="M777" s="375" t="s">
        <v>322</v>
      </c>
      <c r="N777" s="375" t="str">
        <f t="shared" si="15"/>
        <v>ערוגות</v>
      </c>
      <c r="O777" s="375" t="s">
        <v>305</v>
      </c>
      <c r="P777" s="375">
        <v>501605935</v>
      </c>
    </row>
    <row r="778" spans="13:16">
      <c r="M778" s="375" t="s">
        <v>359</v>
      </c>
      <c r="N778" s="375" t="str">
        <f t="shared" si="15"/>
        <v>עשרת</v>
      </c>
      <c r="O778" s="375" t="s">
        <v>354</v>
      </c>
      <c r="P778" s="375">
        <v>501605919</v>
      </c>
    </row>
    <row r="779" spans="13:16">
      <c r="M779" s="375" t="s">
        <v>677</v>
      </c>
      <c r="N779" s="375" t="str">
        <f t="shared" si="15"/>
        <v>עתלית</v>
      </c>
      <c r="O779" s="375" t="s">
        <v>655</v>
      </c>
      <c r="P779" s="375">
        <v>501600530</v>
      </c>
    </row>
    <row r="780" spans="13:16">
      <c r="M780" s="375" t="s">
        <v>572</v>
      </c>
      <c r="N780" s="375" t="str">
        <f t="shared" si="15"/>
        <v>עתניאל</v>
      </c>
      <c r="O780" s="375" t="s">
        <v>562</v>
      </c>
      <c r="P780" s="375">
        <v>501637482</v>
      </c>
    </row>
    <row r="781" spans="13:16" ht="15">
      <c r="M781" s="375" t="s">
        <v>558</v>
      </c>
      <c r="N781" s="375" t="str">
        <f t="shared" si="15"/>
        <v>פארן</v>
      </c>
      <c r="O781" s="376" t="s">
        <v>554</v>
      </c>
      <c r="P781" s="375">
        <v>501611511</v>
      </c>
    </row>
    <row r="782" spans="13:16">
      <c r="M782" s="375" t="s">
        <v>1241</v>
      </c>
      <c r="N782" s="375" t="str">
        <f t="shared" si="15"/>
        <v>פדואל</v>
      </c>
      <c r="O782" s="375" t="s">
        <v>1222</v>
      </c>
      <c r="P782" s="375">
        <v>501637680</v>
      </c>
    </row>
    <row r="783" spans="13:16">
      <c r="M783" s="375" t="s">
        <v>978</v>
      </c>
      <c r="N783" s="375" t="str">
        <f t="shared" si="15"/>
        <v>פדויים</v>
      </c>
      <c r="O783" s="375" t="s">
        <v>971</v>
      </c>
      <c r="P783" s="375">
        <v>501607501</v>
      </c>
    </row>
    <row r="784" spans="13:16">
      <c r="M784" s="375" t="s">
        <v>428</v>
      </c>
      <c r="N784" s="375" t="str">
        <f t="shared" si="15"/>
        <v>פדיה</v>
      </c>
      <c r="O784" s="375" t="s">
        <v>408</v>
      </c>
      <c r="P784" s="375">
        <v>501608384</v>
      </c>
    </row>
    <row r="785" spans="13:16" ht="15">
      <c r="M785" s="375" t="s">
        <v>1053</v>
      </c>
      <c r="N785" s="375" t="str">
        <f t="shared" si="15"/>
        <v>פוריה-כפר עבודה</v>
      </c>
      <c r="O785" s="376" t="s">
        <v>1036</v>
      </c>
      <c r="P785" s="375">
        <v>501611040</v>
      </c>
    </row>
    <row r="786" spans="13:16" ht="15">
      <c r="M786" s="375" t="s">
        <v>1054</v>
      </c>
      <c r="N786" s="375" t="str">
        <f t="shared" si="15"/>
        <v>פוריה-נוה עובד</v>
      </c>
      <c r="O786" s="376" t="s">
        <v>1036</v>
      </c>
      <c r="P786" s="375">
        <v>501611057</v>
      </c>
    </row>
    <row r="787" spans="13:16" ht="15">
      <c r="M787" s="375" t="s">
        <v>1052</v>
      </c>
      <c r="N787" s="375" t="str">
        <f t="shared" si="15"/>
        <v>פוריה עלית</v>
      </c>
      <c r="O787" s="376" t="s">
        <v>1036</v>
      </c>
      <c r="P787" s="375">
        <v>501613137</v>
      </c>
    </row>
    <row r="788" spans="13:16">
      <c r="M788" s="375" t="s">
        <v>724</v>
      </c>
      <c r="N788" s="375" t="str">
        <f t="shared" si="15"/>
        <v>פורת</v>
      </c>
      <c r="O788" s="375" t="s">
        <v>710</v>
      </c>
      <c r="P788" s="375">
        <v>501607675</v>
      </c>
    </row>
    <row r="789" spans="13:16">
      <c r="M789" s="375" t="s">
        <v>979</v>
      </c>
      <c r="N789" s="375" t="str">
        <f t="shared" si="15"/>
        <v>פטיש</v>
      </c>
      <c r="O789" s="375" t="s">
        <v>971</v>
      </c>
      <c r="P789" s="375">
        <v>501607493</v>
      </c>
    </row>
    <row r="790" spans="13:16">
      <c r="M790" s="375" t="s">
        <v>1012</v>
      </c>
      <c r="N790" s="375" t="str">
        <f t="shared" si="15"/>
        <v>פלך</v>
      </c>
      <c r="O790" s="375" t="s">
        <v>987</v>
      </c>
      <c r="P790" s="375">
        <v>501611859</v>
      </c>
    </row>
    <row r="791" spans="13:16">
      <c r="M791" s="375" t="s">
        <v>441</v>
      </c>
      <c r="N791" s="375" t="str">
        <f t="shared" si="15"/>
        <v>פלמחים</v>
      </c>
      <c r="O791" s="375" t="s">
        <v>433</v>
      </c>
      <c r="P791" s="375">
        <v>501605976</v>
      </c>
    </row>
    <row r="792" spans="13:16">
      <c r="M792" s="375" t="s">
        <v>573</v>
      </c>
      <c r="N792" s="375" t="str">
        <f t="shared" si="15"/>
        <v>פני חבר</v>
      </c>
      <c r="O792" s="375" t="s">
        <v>562</v>
      </c>
      <c r="P792" s="375">
        <v>501637235</v>
      </c>
    </row>
    <row r="793" spans="13:16">
      <c r="M793" s="375" t="s">
        <v>838</v>
      </c>
      <c r="N793" s="375" t="str">
        <f t="shared" si="15"/>
        <v>פסגות</v>
      </c>
      <c r="O793" s="375" t="s">
        <v>815</v>
      </c>
      <c r="P793" s="375">
        <v>501636591</v>
      </c>
    </row>
    <row r="794" spans="13:16">
      <c r="M794" s="375" t="s">
        <v>980</v>
      </c>
      <c r="N794" s="375" t="str">
        <f t="shared" si="15"/>
        <v>פעמי תש"ז</v>
      </c>
      <c r="O794" s="375" t="s">
        <v>971</v>
      </c>
      <c r="P794" s="375">
        <v>501620595</v>
      </c>
    </row>
    <row r="795" spans="13:16">
      <c r="M795" s="375" t="s">
        <v>1189</v>
      </c>
      <c r="N795" s="375" t="str">
        <f t="shared" si="15"/>
        <v>פצאל</v>
      </c>
      <c r="O795" s="375" t="s">
        <v>1174</v>
      </c>
      <c r="P795" s="375">
        <v>501636153</v>
      </c>
    </row>
    <row r="796" spans="13:16">
      <c r="M796" s="375" t="s">
        <v>942</v>
      </c>
      <c r="N796" s="375" t="str">
        <f t="shared" si="15"/>
        <v>פקיעין חדשה</v>
      </c>
      <c r="O796" s="375" t="s">
        <v>924</v>
      </c>
      <c r="P796" s="375">
        <v>501602817</v>
      </c>
    </row>
    <row r="797" spans="13:16">
      <c r="M797" s="375" t="s">
        <v>966</v>
      </c>
      <c r="N797" s="375" t="str">
        <f t="shared" si="15"/>
        <v>פרוד</v>
      </c>
      <c r="O797" s="375" t="s">
        <v>947</v>
      </c>
      <c r="P797" s="375">
        <v>501605992</v>
      </c>
    </row>
    <row r="798" spans="13:16">
      <c r="M798" s="375" t="s">
        <v>501</v>
      </c>
      <c r="N798" s="375" t="str">
        <f t="shared" si="15"/>
        <v>פרזון</v>
      </c>
      <c r="O798" s="375" t="s">
        <v>496</v>
      </c>
      <c r="P798" s="375">
        <v>501620538</v>
      </c>
    </row>
    <row r="799" spans="13:16">
      <c r="M799" s="375" t="s">
        <v>295</v>
      </c>
      <c r="N799" s="375" t="str">
        <f t="shared" si="15"/>
        <v>פריגן</v>
      </c>
      <c r="O799" s="375" t="s">
        <v>272</v>
      </c>
      <c r="P799" s="375">
        <v>501612311</v>
      </c>
    </row>
    <row r="800" spans="13:16">
      <c r="M800" s="375" t="s">
        <v>429</v>
      </c>
      <c r="N800" s="375" t="str">
        <f t="shared" si="15"/>
        <v>פתחיה</v>
      </c>
      <c r="O800" s="375" t="s">
        <v>408</v>
      </c>
      <c r="P800" s="375">
        <v>501608392</v>
      </c>
    </row>
    <row r="801" spans="13:16">
      <c r="M801" s="375" t="s">
        <v>296</v>
      </c>
      <c r="N801" s="375" t="str">
        <f t="shared" si="15"/>
        <v>צאלים</v>
      </c>
      <c r="O801" s="375" t="s">
        <v>272</v>
      </c>
      <c r="P801" s="375">
        <v>501604136</v>
      </c>
    </row>
    <row r="802" spans="13:16">
      <c r="M802" s="375" t="s">
        <v>1013</v>
      </c>
      <c r="N802" s="375" t="str">
        <f t="shared" si="15"/>
        <v>צביה</v>
      </c>
      <c r="O802" s="375" t="s">
        <v>987</v>
      </c>
      <c r="P802" s="375">
        <v>501611800</v>
      </c>
    </row>
    <row r="803" spans="13:16">
      <c r="M803" s="375" t="s">
        <v>531</v>
      </c>
      <c r="N803" s="375" t="str">
        <f t="shared" si="15"/>
        <v>צבעון</v>
      </c>
      <c r="O803" s="375" t="s">
        <v>507</v>
      </c>
      <c r="P803" s="375">
        <v>501612139</v>
      </c>
    </row>
    <row r="804" spans="13:16">
      <c r="M804" s="375" t="s">
        <v>886</v>
      </c>
      <c r="N804" s="375" t="str">
        <f t="shared" si="15"/>
        <v>צובה</v>
      </c>
      <c r="O804" s="375" t="s">
        <v>843</v>
      </c>
      <c r="P804" s="375">
        <v>501604656</v>
      </c>
    </row>
    <row r="805" spans="13:16">
      <c r="M805" s="375" t="s">
        <v>297</v>
      </c>
      <c r="N805" s="375" t="str">
        <f t="shared" si="15"/>
        <v>צוחר</v>
      </c>
      <c r="O805" s="375" t="s">
        <v>272</v>
      </c>
      <c r="P805" s="375">
        <v>501611362</v>
      </c>
    </row>
    <row r="806" spans="13:16">
      <c r="M806" s="375" t="s">
        <v>1242</v>
      </c>
      <c r="N806" s="375" t="str">
        <f t="shared" ref="N806:N832" si="16">+RIGHT(M806,LEN(M806)-10)</f>
        <v>צופין</v>
      </c>
      <c r="O806" s="375" t="s">
        <v>1222</v>
      </c>
      <c r="P806" s="375">
        <v>501637912</v>
      </c>
    </row>
    <row r="807" spans="13:16">
      <c r="M807" s="375" t="s">
        <v>466</v>
      </c>
      <c r="N807" s="375" t="str">
        <f t="shared" si="16"/>
        <v>צופית</v>
      </c>
      <c r="O807" s="375" t="s">
        <v>443</v>
      </c>
      <c r="P807" s="375">
        <v>501601983</v>
      </c>
    </row>
    <row r="808" spans="13:16" ht="15">
      <c r="M808" s="375" t="s">
        <v>559</v>
      </c>
      <c r="N808" s="375" t="str">
        <f t="shared" si="16"/>
        <v>צופר</v>
      </c>
      <c r="O808" s="376" t="s">
        <v>554</v>
      </c>
      <c r="P808" s="375">
        <v>501611503</v>
      </c>
    </row>
    <row r="809" spans="13:16">
      <c r="M809" s="375" t="s">
        <v>1122</v>
      </c>
      <c r="N809" s="375" t="str">
        <f t="shared" si="16"/>
        <v>צוקי ים</v>
      </c>
      <c r="O809" s="375" t="s">
        <v>1083</v>
      </c>
      <c r="P809" s="375">
        <v>501611024</v>
      </c>
    </row>
    <row r="810" spans="13:16" ht="15">
      <c r="M810" s="375" t="s">
        <v>560</v>
      </c>
      <c r="N810" s="375" t="str">
        <f t="shared" si="16"/>
        <v>צוקים</v>
      </c>
      <c r="O810" s="376" t="s">
        <v>554</v>
      </c>
      <c r="P810" s="375">
        <v>501612626</v>
      </c>
    </row>
    <row r="811" spans="13:16">
      <c r="M811" s="375" t="s">
        <v>887</v>
      </c>
      <c r="N811" s="375" t="str">
        <f t="shared" si="16"/>
        <v>צור הדסה</v>
      </c>
      <c r="O811" s="375" t="s">
        <v>843</v>
      </c>
      <c r="P811" s="375">
        <v>501611131</v>
      </c>
    </row>
    <row r="812" spans="13:16">
      <c r="M812" s="375" t="s">
        <v>467</v>
      </c>
      <c r="N812" s="375" t="str">
        <f t="shared" si="16"/>
        <v>צור יצחק</v>
      </c>
      <c r="O812" s="375" t="s">
        <v>443</v>
      </c>
      <c r="P812" s="375">
        <v>501613459</v>
      </c>
    </row>
    <row r="813" spans="13:16">
      <c r="M813" s="375" t="s">
        <v>725</v>
      </c>
      <c r="N813" s="375" t="str">
        <f t="shared" si="16"/>
        <v>צור משה</v>
      </c>
      <c r="O813" s="375" t="s">
        <v>710</v>
      </c>
      <c r="P813" s="375">
        <v>501602767</v>
      </c>
    </row>
    <row r="814" spans="13:16">
      <c r="M814" s="375" t="s">
        <v>468</v>
      </c>
      <c r="N814" s="375" t="str">
        <f t="shared" si="16"/>
        <v>צור נתן</v>
      </c>
      <c r="O814" s="375" t="s">
        <v>443</v>
      </c>
      <c r="P814" s="375">
        <v>501611487</v>
      </c>
    </row>
    <row r="815" spans="13:16">
      <c r="M815" s="375" t="s">
        <v>943</v>
      </c>
      <c r="N815" s="375" t="str">
        <f t="shared" si="16"/>
        <v>צוריאל</v>
      </c>
      <c r="O815" s="375" t="s">
        <v>924</v>
      </c>
      <c r="P815" s="375">
        <v>501607741</v>
      </c>
    </row>
    <row r="816" spans="13:16">
      <c r="M816" s="375" t="s">
        <v>1014</v>
      </c>
      <c r="N816" s="375" t="str">
        <f t="shared" si="16"/>
        <v>צורית</v>
      </c>
      <c r="O816" s="375" t="s">
        <v>987</v>
      </c>
      <c r="P816" s="375">
        <v>501612212</v>
      </c>
    </row>
    <row r="817" spans="13:16">
      <c r="M817" s="375" t="s">
        <v>888</v>
      </c>
      <c r="N817" s="375" t="str">
        <f t="shared" si="16"/>
        <v>צלפון</v>
      </c>
      <c r="O817" s="375" t="s">
        <v>843</v>
      </c>
      <c r="P817" s="375">
        <v>501607964</v>
      </c>
    </row>
    <row r="818" spans="13:16">
      <c r="M818" s="375" t="s">
        <v>502</v>
      </c>
      <c r="N818" s="375" t="str">
        <f t="shared" si="16"/>
        <v>צנדלה</v>
      </c>
      <c r="O818" s="375" t="s">
        <v>496</v>
      </c>
      <c r="P818" s="375">
        <v>501606362</v>
      </c>
    </row>
    <row r="819" spans="13:16">
      <c r="M819" s="375" t="s">
        <v>1156</v>
      </c>
      <c r="N819" s="375" t="str">
        <f t="shared" si="16"/>
        <v>צפורי</v>
      </c>
      <c r="O819" s="375" t="s">
        <v>1125</v>
      </c>
      <c r="P819" s="375">
        <v>501606131</v>
      </c>
    </row>
    <row r="820" spans="13:16">
      <c r="M820" s="375" t="s">
        <v>1172</v>
      </c>
      <c r="N820" s="375" t="str">
        <f t="shared" si="16"/>
        <v>צפריה</v>
      </c>
      <c r="O820" s="375" t="s">
        <v>1164</v>
      </c>
      <c r="P820" s="375">
        <v>501605943</v>
      </c>
    </row>
    <row r="821" spans="13:16">
      <c r="M821" s="375" t="s">
        <v>889</v>
      </c>
      <c r="N821" s="375" t="str">
        <f t="shared" si="16"/>
        <v>צפרירים</v>
      </c>
      <c r="O821" s="375" t="s">
        <v>843</v>
      </c>
      <c r="P821" s="375">
        <v>501610794</v>
      </c>
    </row>
    <row r="822" spans="13:16">
      <c r="M822" s="375" t="s">
        <v>678</v>
      </c>
      <c r="N822" s="375" t="str">
        <f t="shared" si="16"/>
        <v>צרופה</v>
      </c>
      <c r="O822" s="375" t="s">
        <v>655</v>
      </c>
      <c r="P822" s="375">
        <v>501606123</v>
      </c>
    </row>
    <row r="823" spans="13:16">
      <c r="M823" s="375" t="s">
        <v>890</v>
      </c>
      <c r="N823" s="375" t="str">
        <f t="shared" si="16"/>
        <v>צרעה</v>
      </c>
      <c r="O823" s="375" t="s">
        <v>843</v>
      </c>
      <c r="P823" s="375">
        <v>501605679</v>
      </c>
    </row>
    <row r="824" spans="13:16">
      <c r="M824" s="375" t="s">
        <v>609</v>
      </c>
      <c r="N824" s="375" t="str">
        <f t="shared" si="16"/>
        <v>קבוצת יבנה</v>
      </c>
      <c r="O824" s="375" t="s">
        <v>603</v>
      </c>
      <c r="P824" s="375">
        <v>501603344</v>
      </c>
    </row>
    <row r="825" spans="13:16">
      <c r="M825" s="375" t="s">
        <v>706</v>
      </c>
      <c r="N825" s="375" t="str">
        <f t="shared" si="16"/>
        <v>קדמה</v>
      </c>
      <c r="O825" s="375" t="s">
        <v>695</v>
      </c>
      <c r="P825" s="375">
        <v>501603922</v>
      </c>
    </row>
    <row r="826" spans="13:16">
      <c r="M826" s="375" t="s">
        <v>387</v>
      </c>
      <c r="N826" s="375" t="str">
        <f t="shared" si="16"/>
        <v>קדמת צבי</v>
      </c>
      <c r="O826" s="375" t="s">
        <v>362</v>
      </c>
      <c r="P826" s="375">
        <v>501640254</v>
      </c>
    </row>
    <row r="827" spans="13:16">
      <c r="M827" s="375" t="s">
        <v>352</v>
      </c>
      <c r="N827" s="375" t="str">
        <f t="shared" si="16"/>
        <v>קדרון</v>
      </c>
      <c r="O827" s="375" t="s">
        <v>347</v>
      </c>
      <c r="P827" s="375">
        <v>501606156</v>
      </c>
    </row>
    <row r="828" spans="13:16">
      <c r="M828" s="375" t="s">
        <v>532</v>
      </c>
      <c r="N828" s="375" t="str">
        <f t="shared" si="16"/>
        <v>קדרים</v>
      </c>
      <c r="O828" s="375" t="s">
        <v>507</v>
      </c>
      <c r="P828" s="375">
        <v>501612113</v>
      </c>
    </row>
    <row r="829" spans="13:16">
      <c r="M829" s="375" t="s">
        <v>1273</v>
      </c>
      <c r="N829" s="375" t="str">
        <f t="shared" si="16"/>
        <v>קוממיות</v>
      </c>
      <c r="O829" s="375" t="s">
        <v>1263</v>
      </c>
      <c r="P829" s="375">
        <v>501607667</v>
      </c>
    </row>
    <row r="830" spans="13:16">
      <c r="M830" s="375" t="s">
        <v>1015</v>
      </c>
      <c r="N830" s="375" t="str">
        <f t="shared" si="16"/>
        <v>קורנית</v>
      </c>
      <c r="O830" s="375" t="s">
        <v>987</v>
      </c>
      <c r="P830" s="375">
        <v>501611792</v>
      </c>
    </row>
    <row r="831" spans="13:16">
      <c r="M831" s="375" t="s">
        <v>599</v>
      </c>
      <c r="N831" s="375" t="str">
        <f t="shared" si="16"/>
        <v>קטורה</v>
      </c>
      <c r="O831" s="375" t="s">
        <v>590</v>
      </c>
      <c r="P831" s="375">
        <v>501610521</v>
      </c>
    </row>
    <row r="832" spans="13:16">
      <c r="M832" s="375" t="s">
        <v>404</v>
      </c>
      <c r="N832" s="375" t="str">
        <f t="shared" si="16"/>
        <v>קידר</v>
      </c>
      <c r="O832" s="375" t="s">
        <v>393</v>
      </c>
      <c r="P832" s="375">
        <v>501637813</v>
      </c>
    </row>
    <row r="833" spans="13:16">
      <c r="M833" s="375" t="s">
        <v>672</v>
      </c>
      <c r="N833" s="375" t="s">
        <v>1288</v>
      </c>
      <c r="O833" s="375" t="s">
        <v>655</v>
      </c>
      <c r="P833" s="375">
        <v>501611677</v>
      </c>
    </row>
    <row r="834" spans="13:16">
      <c r="M834" s="375" t="s">
        <v>981</v>
      </c>
      <c r="N834" s="375" t="str">
        <f t="shared" ref="N834:N865" si="17">+RIGHT(M834,LEN(M834)-10)</f>
        <v>קלחים</v>
      </c>
      <c r="O834" s="375" t="s">
        <v>971</v>
      </c>
      <c r="P834" s="375">
        <v>501604144</v>
      </c>
    </row>
    <row r="835" spans="13:16">
      <c r="M835" s="375" t="s">
        <v>780</v>
      </c>
      <c r="N835" s="375" t="str">
        <f t="shared" si="17"/>
        <v>קלי"ה</v>
      </c>
      <c r="O835" s="375" t="s">
        <v>776</v>
      </c>
      <c r="P835" s="375">
        <v>501636013</v>
      </c>
    </row>
    <row r="836" spans="13:16">
      <c r="M836" s="375" t="s">
        <v>919</v>
      </c>
      <c r="N836" s="375" t="str">
        <f t="shared" si="17"/>
        <v>קציר</v>
      </c>
      <c r="O836" s="375" t="s">
        <v>901</v>
      </c>
      <c r="P836" s="375">
        <v>501612436</v>
      </c>
    </row>
    <row r="837" spans="13:16">
      <c r="M837" s="375" t="s">
        <v>1026</v>
      </c>
      <c r="N837" s="375" t="str">
        <f t="shared" si="17"/>
        <v>קצר א-סר</v>
      </c>
      <c r="O837" s="375" t="s">
        <v>1023</v>
      </c>
      <c r="P837" s="375">
        <v>501613475</v>
      </c>
    </row>
    <row r="838" spans="13:16">
      <c r="M838" s="375" t="s">
        <v>1243</v>
      </c>
      <c r="N838" s="375" t="str">
        <f t="shared" si="17"/>
        <v>קרית נטפים</v>
      </c>
      <c r="O838" s="375" t="s">
        <v>1222</v>
      </c>
      <c r="P838" s="375">
        <v>501637466</v>
      </c>
    </row>
    <row r="839" spans="13:16">
      <c r="M839" s="375" t="s">
        <v>891</v>
      </c>
      <c r="N839" s="375" t="str">
        <f t="shared" si="17"/>
        <v>קרית ענבים</v>
      </c>
      <c r="O839" s="375" t="s">
        <v>843</v>
      </c>
      <c r="P839" s="375">
        <v>501600787</v>
      </c>
    </row>
    <row r="840" spans="13:16">
      <c r="M840" s="375" t="s">
        <v>388</v>
      </c>
      <c r="N840" s="375" t="str">
        <f t="shared" si="17"/>
        <v>קשת</v>
      </c>
      <c r="O840" s="375" t="s">
        <v>362</v>
      </c>
      <c r="P840" s="375">
        <v>501640064</v>
      </c>
    </row>
    <row r="841" spans="13:16">
      <c r="M841" s="375" t="s">
        <v>1016</v>
      </c>
      <c r="N841" s="375" t="str">
        <f t="shared" si="17"/>
        <v>ראס אל-עין</v>
      </c>
      <c r="O841" s="375" t="s">
        <v>987</v>
      </c>
      <c r="P841" s="375">
        <v>501613343</v>
      </c>
    </row>
    <row r="842" spans="13:16">
      <c r="M842" s="375" t="s">
        <v>586</v>
      </c>
      <c r="N842" s="375" t="str">
        <f t="shared" si="17"/>
        <v>ראס עלי</v>
      </c>
      <c r="O842" s="375" t="s">
        <v>577</v>
      </c>
      <c r="P842" s="375">
        <v>501609903</v>
      </c>
    </row>
    <row r="843" spans="13:16">
      <c r="M843" s="375" t="s">
        <v>405</v>
      </c>
      <c r="N843" s="375" t="str">
        <f t="shared" si="17"/>
        <v>ראש צורים</v>
      </c>
      <c r="O843" s="375" t="s">
        <v>393</v>
      </c>
      <c r="P843" s="375">
        <v>501636021</v>
      </c>
    </row>
    <row r="844" spans="13:16">
      <c r="M844" s="375" t="s">
        <v>1244</v>
      </c>
      <c r="N844" s="375" t="str">
        <f t="shared" si="17"/>
        <v>רבבה</v>
      </c>
      <c r="O844" s="375" t="s">
        <v>1222</v>
      </c>
      <c r="P844" s="375">
        <v>501637953</v>
      </c>
    </row>
    <row r="845" spans="13:16">
      <c r="M845" s="375" t="s">
        <v>707</v>
      </c>
      <c r="N845" s="375" t="str">
        <f t="shared" si="17"/>
        <v>רבדים</v>
      </c>
      <c r="O845" s="375" t="s">
        <v>695</v>
      </c>
      <c r="P845" s="375">
        <v>501605646</v>
      </c>
    </row>
    <row r="846" spans="13:16">
      <c r="M846" s="375" t="s">
        <v>1203</v>
      </c>
      <c r="N846" s="375" t="str">
        <f t="shared" si="17"/>
        <v>רביבים</v>
      </c>
      <c r="O846" s="375" t="s">
        <v>1195</v>
      </c>
      <c r="P846" s="375">
        <v>501603542</v>
      </c>
    </row>
    <row r="847" spans="13:16" ht="15">
      <c r="M847" s="375" t="s">
        <v>1055</v>
      </c>
      <c r="N847" s="375" t="str">
        <f t="shared" si="17"/>
        <v>רביד</v>
      </c>
      <c r="O847" s="376" t="s">
        <v>1036</v>
      </c>
      <c r="P847" s="375">
        <v>501612253</v>
      </c>
    </row>
    <row r="848" spans="13:16">
      <c r="M848" s="375" t="s">
        <v>810</v>
      </c>
      <c r="N848" s="375" t="str">
        <f t="shared" si="17"/>
        <v>רגבה</v>
      </c>
      <c r="O848" s="375" t="s">
        <v>782</v>
      </c>
      <c r="P848" s="375">
        <v>501603906</v>
      </c>
    </row>
    <row r="849" spans="13:16">
      <c r="M849" s="375" t="s">
        <v>920</v>
      </c>
      <c r="N849" s="375" t="str">
        <f t="shared" si="17"/>
        <v>רגבים</v>
      </c>
      <c r="O849" s="375" t="s">
        <v>901</v>
      </c>
      <c r="P849" s="375">
        <v>501604441</v>
      </c>
    </row>
    <row r="850" spans="13:16">
      <c r="M850" s="375" t="s">
        <v>1274</v>
      </c>
      <c r="N850" s="375" t="str">
        <f t="shared" si="17"/>
        <v>רוחה</v>
      </c>
      <c r="O850" s="375" t="s">
        <v>1263</v>
      </c>
      <c r="P850" s="375">
        <v>501620512</v>
      </c>
    </row>
    <row r="851" spans="13:16">
      <c r="M851" s="375" t="s">
        <v>1261</v>
      </c>
      <c r="N851" s="375" t="str">
        <f t="shared" si="17"/>
        <v>רוחמה</v>
      </c>
      <c r="O851" s="375" t="s">
        <v>1251</v>
      </c>
      <c r="P851" s="375">
        <v>501603625</v>
      </c>
    </row>
    <row r="852" spans="13:16">
      <c r="M852" s="375" t="s">
        <v>1074</v>
      </c>
      <c r="N852" s="375" t="str">
        <f t="shared" si="17"/>
        <v>רויה</v>
      </c>
      <c r="O852" s="375" t="s">
        <v>1059</v>
      </c>
      <c r="P852" s="375">
        <v>501620165</v>
      </c>
    </row>
    <row r="853" spans="13:16">
      <c r="M853" s="375" t="s">
        <v>257</v>
      </c>
      <c r="N853" s="375" t="str">
        <f t="shared" si="17"/>
        <v>רומאנה</v>
      </c>
      <c r="O853" s="375" t="s">
        <v>255</v>
      </c>
      <c r="P853" s="375">
        <v>501605398</v>
      </c>
    </row>
    <row r="854" spans="13:16">
      <c r="M854" s="375" t="s">
        <v>258</v>
      </c>
      <c r="N854" s="375" t="str">
        <f t="shared" si="17"/>
        <v>רומת הייב</v>
      </c>
      <c r="O854" s="375" t="s">
        <v>255</v>
      </c>
      <c r="P854" s="375">
        <v>501609978</v>
      </c>
    </row>
    <row r="855" spans="13:16">
      <c r="M855" s="375" t="s">
        <v>1190</v>
      </c>
      <c r="N855" s="375" t="str">
        <f t="shared" si="17"/>
        <v>רועי</v>
      </c>
      <c r="O855" s="375" t="s">
        <v>1174</v>
      </c>
      <c r="P855" s="375">
        <v>501636195</v>
      </c>
    </row>
    <row r="856" spans="13:16">
      <c r="M856" s="375" t="s">
        <v>1193</v>
      </c>
      <c r="N856" s="375" t="str">
        <f t="shared" si="17"/>
        <v>רותם</v>
      </c>
      <c r="O856" s="375" t="s">
        <v>1174</v>
      </c>
      <c r="P856" s="375">
        <v>501637821</v>
      </c>
    </row>
    <row r="857" spans="13:16">
      <c r="M857" s="375" t="s">
        <v>1075</v>
      </c>
      <c r="N857" s="375" t="str">
        <f t="shared" si="17"/>
        <v>רחוב</v>
      </c>
      <c r="O857" s="375" t="s">
        <v>1059</v>
      </c>
      <c r="P857" s="375">
        <v>501608541</v>
      </c>
    </row>
    <row r="858" spans="13:16">
      <c r="M858" s="375" t="s">
        <v>1245</v>
      </c>
      <c r="N858" s="375" t="str">
        <f t="shared" si="17"/>
        <v>רחלים</v>
      </c>
      <c r="O858" s="375" t="s">
        <v>1222</v>
      </c>
      <c r="P858" s="375">
        <v>501638225</v>
      </c>
    </row>
    <row r="859" spans="13:16">
      <c r="M859" s="375" t="s">
        <v>967</v>
      </c>
      <c r="N859" s="375" t="str">
        <f t="shared" si="17"/>
        <v>ריחאניה</v>
      </c>
      <c r="O859" s="375" t="s">
        <v>947</v>
      </c>
      <c r="P859" s="375">
        <v>501605406</v>
      </c>
    </row>
    <row r="860" spans="13:16">
      <c r="M860" s="375" t="s">
        <v>1246</v>
      </c>
      <c r="N860" s="375" t="str">
        <f t="shared" si="17"/>
        <v>ריחן</v>
      </c>
      <c r="O860" s="375" t="s">
        <v>1222</v>
      </c>
      <c r="P860" s="375">
        <v>501635684</v>
      </c>
    </row>
    <row r="861" spans="13:16">
      <c r="M861" s="375" t="s">
        <v>503</v>
      </c>
      <c r="N861" s="375" t="str">
        <f t="shared" si="17"/>
        <v>רם-און</v>
      </c>
      <c r="O861" s="375" t="s">
        <v>496</v>
      </c>
      <c r="P861" s="375">
        <v>501610695</v>
      </c>
    </row>
    <row r="862" spans="13:16">
      <c r="M862" s="375" t="s">
        <v>839</v>
      </c>
      <c r="N862" s="375" t="str">
        <f t="shared" si="17"/>
        <v>רמונים</v>
      </c>
      <c r="O862" s="375" t="s">
        <v>815</v>
      </c>
      <c r="P862" s="375">
        <v>501635650</v>
      </c>
    </row>
    <row r="863" spans="13:16">
      <c r="M863" s="375" t="s">
        <v>389</v>
      </c>
      <c r="N863" s="375" t="str">
        <f t="shared" si="17"/>
        <v>רמות</v>
      </c>
      <c r="O863" s="375" t="s">
        <v>362</v>
      </c>
      <c r="P863" s="375">
        <v>501647028</v>
      </c>
    </row>
    <row r="864" spans="13:16">
      <c r="M864" s="375" t="s">
        <v>469</v>
      </c>
      <c r="N864" s="375" t="str">
        <f t="shared" si="17"/>
        <v>רמות השבים</v>
      </c>
      <c r="O864" s="375" t="s">
        <v>443</v>
      </c>
      <c r="P864" s="375">
        <v>501602064</v>
      </c>
    </row>
    <row r="865" spans="13:16">
      <c r="M865" s="375" t="s">
        <v>430</v>
      </c>
      <c r="N865" s="375" t="str">
        <f t="shared" si="17"/>
        <v>רמות מאיר</v>
      </c>
      <c r="O865" s="375" t="s">
        <v>408</v>
      </c>
      <c r="P865" s="375">
        <v>501607352</v>
      </c>
    </row>
    <row r="866" spans="13:16">
      <c r="M866" s="375" t="s">
        <v>773</v>
      </c>
      <c r="N866" s="375" t="str">
        <f t="shared" ref="N866:N897" si="18">+RIGHT(M866,LEN(M866)-10)</f>
        <v>רמות מנשה</v>
      </c>
      <c r="O866" s="375" t="s">
        <v>762</v>
      </c>
      <c r="P866" s="375">
        <v>501604458</v>
      </c>
    </row>
    <row r="867" spans="13:16">
      <c r="M867" s="375" t="s">
        <v>758</v>
      </c>
      <c r="N867" s="375" t="str">
        <f t="shared" si="18"/>
        <v>רמות נפתלי</v>
      </c>
      <c r="O867" s="375" t="s">
        <v>748</v>
      </c>
      <c r="P867" s="375">
        <v>501603724</v>
      </c>
    </row>
    <row r="868" spans="13:16">
      <c r="M868" s="375" t="s">
        <v>1157</v>
      </c>
      <c r="N868" s="375" t="str">
        <f t="shared" si="18"/>
        <v>רמת דוד</v>
      </c>
      <c r="O868" s="375" t="s">
        <v>1125</v>
      </c>
      <c r="P868" s="375">
        <v>501601355</v>
      </c>
    </row>
    <row r="869" spans="13:16">
      <c r="M869" s="375" t="s">
        <v>470</v>
      </c>
      <c r="N869" s="375" t="str">
        <f t="shared" si="18"/>
        <v>רמת הכובש</v>
      </c>
      <c r="O869" s="375" t="s">
        <v>443</v>
      </c>
      <c r="P869" s="375">
        <v>501601843</v>
      </c>
    </row>
    <row r="870" spans="13:16">
      <c r="M870" s="375" t="s">
        <v>774</v>
      </c>
      <c r="N870" s="375" t="str">
        <f t="shared" si="18"/>
        <v>רמת השופט</v>
      </c>
      <c r="O870" s="375" t="s">
        <v>762</v>
      </c>
      <c r="P870" s="375">
        <v>501603351</v>
      </c>
    </row>
    <row r="871" spans="13:16">
      <c r="M871" s="375" t="s">
        <v>587</v>
      </c>
      <c r="N871" s="375" t="str">
        <f t="shared" si="18"/>
        <v>רמת יוחנן</v>
      </c>
      <c r="O871" s="375" t="s">
        <v>577</v>
      </c>
      <c r="P871" s="375">
        <v>501601785</v>
      </c>
    </row>
    <row r="872" spans="13:16">
      <c r="M872" s="375" t="s">
        <v>390</v>
      </c>
      <c r="N872" s="375" t="str">
        <f t="shared" si="18"/>
        <v>רמת מגשימים</v>
      </c>
      <c r="O872" s="375" t="s">
        <v>362</v>
      </c>
      <c r="P872" s="375">
        <v>501647010</v>
      </c>
    </row>
    <row r="873" spans="13:16">
      <c r="M873" s="375" t="s">
        <v>504</v>
      </c>
      <c r="N873" s="375" t="str">
        <f t="shared" si="18"/>
        <v>רמת צבי</v>
      </c>
      <c r="O873" s="375" t="s">
        <v>496</v>
      </c>
      <c r="P873" s="375">
        <v>501603393</v>
      </c>
    </row>
    <row r="874" spans="13:16">
      <c r="M874" s="375" t="s">
        <v>892</v>
      </c>
      <c r="N874" s="375" t="str">
        <f t="shared" si="18"/>
        <v>רמת רזיאל</v>
      </c>
      <c r="O874" s="375" t="s">
        <v>843</v>
      </c>
      <c r="P874" s="375">
        <v>501604607</v>
      </c>
    </row>
    <row r="875" spans="13:16">
      <c r="M875" s="375" t="s">
        <v>893</v>
      </c>
      <c r="N875" s="375" t="str">
        <f t="shared" si="18"/>
        <v>רמת רחל</v>
      </c>
      <c r="O875" s="375" t="s">
        <v>843</v>
      </c>
      <c r="P875" s="375">
        <v>501601272</v>
      </c>
    </row>
    <row r="876" spans="13:16">
      <c r="M876" s="375" t="s">
        <v>982</v>
      </c>
      <c r="N876" s="375" t="str">
        <f t="shared" si="18"/>
        <v>רנן</v>
      </c>
      <c r="O876" s="375" t="s">
        <v>971</v>
      </c>
      <c r="P876" s="375">
        <v>501607899</v>
      </c>
    </row>
    <row r="877" spans="13:16">
      <c r="M877" s="375" t="s">
        <v>631</v>
      </c>
      <c r="N877" s="375" t="str">
        <f t="shared" si="18"/>
        <v>רנתיה</v>
      </c>
      <c r="O877" s="375" t="s">
        <v>611</v>
      </c>
      <c r="P877" s="375">
        <v>501606164</v>
      </c>
    </row>
    <row r="878" spans="13:16">
      <c r="M878" s="375" t="s">
        <v>298</v>
      </c>
      <c r="N878" s="375" t="str">
        <f t="shared" si="18"/>
        <v>רעים</v>
      </c>
      <c r="O878" s="375" t="s">
        <v>272</v>
      </c>
      <c r="P878" s="375">
        <v>501607139</v>
      </c>
    </row>
    <row r="879" spans="13:16">
      <c r="M879" s="375" t="s">
        <v>1017</v>
      </c>
      <c r="N879" s="375" t="str">
        <f t="shared" si="18"/>
        <v>רקפת</v>
      </c>
      <c r="O879" s="375" t="s">
        <v>987</v>
      </c>
      <c r="P879" s="375">
        <v>501612287</v>
      </c>
    </row>
    <row r="880" spans="13:16">
      <c r="M880" s="375" t="s">
        <v>691</v>
      </c>
      <c r="N880" s="375" t="str">
        <f t="shared" si="18"/>
        <v>רשפון</v>
      </c>
      <c r="O880" s="375" t="s">
        <v>681</v>
      </c>
      <c r="P880" s="375">
        <v>501602478</v>
      </c>
    </row>
    <row r="881" spans="13:16">
      <c r="M881" s="375" t="s">
        <v>1076</v>
      </c>
      <c r="N881" s="375" t="str">
        <f t="shared" si="18"/>
        <v>רשפים</v>
      </c>
      <c r="O881" s="375" t="s">
        <v>1059</v>
      </c>
      <c r="P881" s="375">
        <v>501604375</v>
      </c>
    </row>
    <row r="882" spans="13:16">
      <c r="M882" s="375" t="s">
        <v>1204</v>
      </c>
      <c r="N882" s="375" t="str">
        <f t="shared" si="18"/>
        <v>רתמים</v>
      </c>
      <c r="O882" s="375" t="s">
        <v>1195</v>
      </c>
      <c r="P882" s="375">
        <v>501612600</v>
      </c>
    </row>
    <row r="883" spans="13:16">
      <c r="M883" s="375" t="s">
        <v>759</v>
      </c>
      <c r="N883" s="375" t="str">
        <f t="shared" si="18"/>
        <v>שאר ישוב</v>
      </c>
      <c r="O883" s="375" t="s">
        <v>748</v>
      </c>
      <c r="P883" s="375">
        <v>501603245</v>
      </c>
    </row>
    <row r="884" spans="13:16">
      <c r="M884" s="375" t="s">
        <v>811</v>
      </c>
      <c r="N884" s="375" t="str">
        <f t="shared" si="18"/>
        <v>שבי ציון</v>
      </c>
      <c r="O884" s="375" t="s">
        <v>782</v>
      </c>
      <c r="P884" s="375">
        <v>501602825</v>
      </c>
    </row>
    <row r="885" spans="13:16">
      <c r="M885" s="375" t="s">
        <v>1247</v>
      </c>
      <c r="N885" s="375" t="str">
        <f t="shared" si="18"/>
        <v>שבי שומרון</v>
      </c>
      <c r="O885" s="375" t="s">
        <v>1222</v>
      </c>
      <c r="P885" s="375">
        <v>501635718</v>
      </c>
    </row>
    <row r="886" spans="13:16">
      <c r="M886" s="375" t="s">
        <v>1216</v>
      </c>
      <c r="N886" s="375" t="str">
        <f t="shared" si="18"/>
        <v>שבלים</v>
      </c>
      <c r="O886" s="375" t="s">
        <v>1207</v>
      </c>
      <c r="P886" s="375">
        <v>501608657</v>
      </c>
    </row>
    <row r="887" spans="13:16">
      <c r="M887" s="375" t="s">
        <v>1018</v>
      </c>
      <c r="N887" s="375" t="str">
        <f t="shared" si="18"/>
        <v>שגב</v>
      </c>
      <c r="O887" s="375" t="s">
        <v>987</v>
      </c>
      <c r="P887" s="375">
        <v>501609176</v>
      </c>
    </row>
    <row r="888" spans="13:16">
      <c r="M888" s="375" t="s">
        <v>550</v>
      </c>
      <c r="N888" s="375" t="str">
        <f t="shared" si="18"/>
        <v>שדה אילן</v>
      </c>
      <c r="O888" s="375" t="s">
        <v>537</v>
      </c>
      <c r="P888" s="375">
        <v>501607212</v>
      </c>
    </row>
    <row r="889" spans="13:16">
      <c r="M889" s="375" t="s">
        <v>1077</v>
      </c>
      <c r="N889" s="375" t="str">
        <f t="shared" si="18"/>
        <v>שדה אליהו</v>
      </c>
      <c r="O889" s="375" t="s">
        <v>1059</v>
      </c>
      <c r="P889" s="375">
        <v>501603047</v>
      </c>
    </row>
    <row r="890" spans="13:16">
      <c r="M890" s="375" t="s">
        <v>760</v>
      </c>
      <c r="N890" s="375" t="str">
        <f t="shared" si="18"/>
        <v>שדה אליעזר</v>
      </c>
      <c r="O890" s="375" t="s">
        <v>748</v>
      </c>
      <c r="P890" s="375">
        <v>501608616</v>
      </c>
    </row>
    <row r="891" spans="13:16">
      <c r="M891" s="375" t="s">
        <v>1205</v>
      </c>
      <c r="N891" s="375" t="str">
        <f t="shared" si="18"/>
        <v>שדה בוקר</v>
      </c>
      <c r="O891" s="375" t="s">
        <v>1195</v>
      </c>
      <c r="P891" s="375">
        <v>501608855</v>
      </c>
    </row>
    <row r="892" spans="13:16" ht="15">
      <c r="M892" s="375" t="s">
        <v>742</v>
      </c>
      <c r="N892" s="375" t="str">
        <f t="shared" si="18"/>
        <v>שדה דוד</v>
      </c>
      <c r="O892" s="376" t="s">
        <v>729</v>
      </c>
      <c r="P892" s="375">
        <v>501600365</v>
      </c>
    </row>
    <row r="893" spans="13:16">
      <c r="M893" s="375" t="s">
        <v>471</v>
      </c>
      <c r="N893" s="375" t="str">
        <f t="shared" si="18"/>
        <v>שדה ורבורג</v>
      </c>
      <c r="O893" s="375" t="s">
        <v>443</v>
      </c>
      <c r="P893" s="375">
        <v>501602841</v>
      </c>
    </row>
    <row r="894" spans="13:16">
      <c r="M894" s="375" t="s">
        <v>708</v>
      </c>
      <c r="N894" s="375" t="str">
        <f t="shared" si="18"/>
        <v>שדה יואב</v>
      </c>
      <c r="O894" s="375" t="s">
        <v>695</v>
      </c>
      <c r="P894" s="375">
        <v>501602932</v>
      </c>
    </row>
    <row r="895" spans="13:16">
      <c r="M895" s="375" t="s">
        <v>1158</v>
      </c>
      <c r="N895" s="375" t="str">
        <f t="shared" si="18"/>
        <v>שדה יעקב</v>
      </c>
      <c r="O895" s="375" t="s">
        <v>1125</v>
      </c>
      <c r="P895" s="375">
        <v>501601421</v>
      </c>
    </row>
    <row r="896" spans="13:16">
      <c r="M896" s="375" t="s">
        <v>921</v>
      </c>
      <c r="N896" s="375" t="str">
        <f t="shared" si="18"/>
        <v>שדה יצחק</v>
      </c>
      <c r="O896" s="375" t="s">
        <v>901</v>
      </c>
      <c r="P896" s="375">
        <v>501620082</v>
      </c>
    </row>
    <row r="897" spans="13:16" ht="15">
      <c r="M897" s="375" t="s">
        <v>743</v>
      </c>
      <c r="N897" s="375" t="str">
        <f t="shared" si="18"/>
        <v>שדה משה</v>
      </c>
      <c r="O897" s="376" t="s">
        <v>729</v>
      </c>
      <c r="P897" s="375">
        <v>501600183</v>
      </c>
    </row>
    <row r="898" spans="13:16">
      <c r="M898" s="375" t="s">
        <v>1078</v>
      </c>
      <c r="N898" s="375" t="str">
        <f t="shared" ref="N898:N929" si="19">+RIGHT(M898,LEN(M898)-10)</f>
        <v>שדה נחום</v>
      </c>
      <c r="O898" s="375" t="s">
        <v>1059</v>
      </c>
      <c r="P898" s="375">
        <v>501602593</v>
      </c>
    </row>
    <row r="899" spans="13:16">
      <c r="M899" s="375" t="s">
        <v>533</v>
      </c>
      <c r="N899" s="375" t="str">
        <f t="shared" si="19"/>
        <v>שדה נחמיה</v>
      </c>
      <c r="O899" s="375" t="s">
        <v>507</v>
      </c>
      <c r="P899" s="375">
        <v>501603294</v>
      </c>
    </row>
    <row r="900" spans="13:16">
      <c r="M900" s="375" t="s">
        <v>299</v>
      </c>
      <c r="N900" s="375" t="str">
        <f t="shared" si="19"/>
        <v>שדה נצן</v>
      </c>
      <c r="O900" s="375" t="s">
        <v>272</v>
      </c>
      <c r="P900" s="375">
        <v>501610588</v>
      </c>
    </row>
    <row r="901" spans="13:16">
      <c r="M901" s="375" t="s">
        <v>323</v>
      </c>
      <c r="N901" s="375" t="str">
        <f t="shared" si="19"/>
        <v>שדה עזיהו</v>
      </c>
      <c r="O901" s="375" t="s">
        <v>305</v>
      </c>
      <c r="P901" s="375">
        <v>501607394</v>
      </c>
    </row>
    <row r="902" spans="13:16">
      <c r="M902" s="375" t="s">
        <v>983</v>
      </c>
      <c r="N902" s="375" t="str">
        <f t="shared" si="19"/>
        <v>שדה צבי</v>
      </c>
      <c r="O902" s="375" t="s">
        <v>971</v>
      </c>
      <c r="P902" s="375">
        <v>501620496</v>
      </c>
    </row>
    <row r="903" spans="13:16">
      <c r="M903" s="375" t="s">
        <v>679</v>
      </c>
      <c r="N903" s="375" t="str">
        <f t="shared" si="19"/>
        <v>שדות ים</v>
      </c>
      <c r="O903" s="375" t="s">
        <v>655</v>
      </c>
      <c r="P903" s="375">
        <v>501603278</v>
      </c>
    </row>
    <row r="904" spans="13:16">
      <c r="M904" s="375" t="s">
        <v>894</v>
      </c>
      <c r="N904" s="375" t="str">
        <f t="shared" si="19"/>
        <v>שדות מיכה</v>
      </c>
      <c r="O904" s="375" t="s">
        <v>843</v>
      </c>
      <c r="P904" s="375">
        <v>501600274</v>
      </c>
    </row>
    <row r="905" spans="13:16">
      <c r="M905" s="375" t="s">
        <v>300</v>
      </c>
      <c r="N905" s="375" t="str">
        <f t="shared" si="19"/>
        <v>שדי אברהם</v>
      </c>
      <c r="O905" s="375" t="s">
        <v>272</v>
      </c>
      <c r="P905" s="375">
        <v>501612238</v>
      </c>
    </row>
    <row r="906" spans="13:16">
      <c r="M906" s="375" t="s">
        <v>472</v>
      </c>
      <c r="N906" s="375" t="str">
        <f t="shared" si="19"/>
        <v>שדי חמד</v>
      </c>
      <c r="O906" s="375" t="s">
        <v>443</v>
      </c>
      <c r="P906" s="375">
        <v>501620157</v>
      </c>
    </row>
    <row r="907" spans="13:16">
      <c r="M907" s="375" t="s">
        <v>1079</v>
      </c>
      <c r="N907" s="375" t="str">
        <f t="shared" si="19"/>
        <v>שדי תרומות</v>
      </c>
      <c r="O907" s="375" t="s">
        <v>1059</v>
      </c>
      <c r="P907" s="375">
        <v>501620579</v>
      </c>
    </row>
    <row r="908" spans="13:16">
      <c r="M908" s="375" t="s">
        <v>360</v>
      </c>
      <c r="N908" s="375" t="str">
        <f t="shared" si="19"/>
        <v>שדמה</v>
      </c>
      <c r="O908" s="375" t="s">
        <v>354</v>
      </c>
      <c r="P908" s="375">
        <v>501605554</v>
      </c>
    </row>
    <row r="909" spans="13:16">
      <c r="M909" s="375" t="s">
        <v>551</v>
      </c>
      <c r="N909" s="375" t="str">
        <f t="shared" si="19"/>
        <v>שדמות דבורה</v>
      </c>
      <c r="O909" s="375" t="s">
        <v>537</v>
      </c>
      <c r="P909" s="375">
        <v>501603062</v>
      </c>
    </row>
    <row r="910" spans="13:16">
      <c r="M910" s="375" t="s">
        <v>1191</v>
      </c>
      <c r="N910" s="375" t="str">
        <f t="shared" si="19"/>
        <v>שדמות מחולה</v>
      </c>
      <c r="O910" s="375" t="s">
        <v>1174</v>
      </c>
      <c r="P910" s="375">
        <v>501635783</v>
      </c>
    </row>
    <row r="911" spans="13:16">
      <c r="M911" s="375" t="s">
        <v>895</v>
      </c>
      <c r="N911" s="375" t="str">
        <f t="shared" si="19"/>
        <v>שואבה</v>
      </c>
      <c r="O911" s="375" t="s">
        <v>843</v>
      </c>
      <c r="P911" s="375">
        <v>501607410</v>
      </c>
    </row>
    <row r="912" spans="13:16">
      <c r="M912" s="375" t="s">
        <v>1217</v>
      </c>
      <c r="N912" s="375" t="str">
        <f t="shared" si="19"/>
        <v>שובה</v>
      </c>
      <c r="O912" s="375" t="s">
        <v>1207</v>
      </c>
      <c r="P912" s="375">
        <v>501607618</v>
      </c>
    </row>
    <row r="913" spans="13:16">
      <c r="M913" s="375" t="s">
        <v>342</v>
      </c>
      <c r="N913" s="375" t="str">
        <f t="shared" si="19"/>
        <v>שובל</v>
      </c>
      <c r="O913" s="375" t="s">
        <v>333</v>
      </c>
      <c r="P913" s="375">
        <v>501603948</v>
      </c>
    </row>
    <row r="914" spans="13:16">
      <c r="M914" s="375" t="s">
        <v>944</v>
      </c>
      <c r="N914" s="375" t="str">
        <f t="shared" si="19"/>
        <v>שומרה</v>
      </c>
      <c r="O914" s="375" t="s">
        <v>924</v>
      </c>
      <c r="P914" s="375">
        <v>501606149</v>
      </c>
    </row>
    <row r="915" spans="13:16">
      <c r="M915" s="375" t="s">
        <v>343</v>
      </c>
      <c r="N915" s="375" t="str">
        <f t="shared" si="19"/>
        <v>שומריה</v>
      </c>
      <c r="O915" s="375" t="s">
        <v>333</v>
      </c>
      <c r="P915" s="375">
        <v>501612659</v>
      </c>
    </row>
    <row r="916" spans="13:16">
      <c r="M916" s="375" t="s">
        <v>1218</v>
      </c>
      <c r="N916" s="375" t="str">
        <f t="shared" si="19"/>
        <v>שוקדה</v>
      </c>
      <c r="O916" s="375" t="s">
        <v>1207</v>
      </c>
      <c r="P916" s="375">
        <v>501604151</v>
      </c>
    </row>
    <row r="917" spans="13:16">
      <c r="M917" s="375" t="s">
        <v>1019</v>
      </c>
      <c r="N917" s="375" t="str">
        <f t="shared" si="19"/>
        <v>שורשים</v>
      </c>
      <c r="O917" s="375" t="s">
        <v>987</v>
      </c>
      <c r="P917" s="375">
        <v>501612352</v>
      </c>
    </row>
    <row r="918" spans="13:16">
      <c r="M918" s="375" t="s">
        <v>1123</v>
      </c>
      <c r="N918" s="375" t="str">
        <f t="shared" si="19"/>
        <v>שושנת העמקים (רסקו)</v>
      </c>
      <c r="O918" s="375" t="s">
        <v>1083</v>
      </c>
      <c r="P918" s="375">
        <v>501602247</v>
      </c>
    </row>
    <row r="919" spans="13:16">
      <c r="M919" s="375" t="s">
        <v>968</v>
      </c>
      <c r="N919" s="375" t="str">
        <f t="shared" si="19"/>
        <v>שזור</v>
      </c>
      <c r="O919" s="375" t="s">
        <v>947</v>
      </c>
      <c r="P919" s="375">
        <v>501605273</v>
      </c>
    </row>
    <row r="920" spans="13:16">
      <c r="M920" s="375" t="s">
        <v>600</v>
      </c>
      <c r="N920" s="375" t="str">
        <f t="shared" si="19"/>
        <v>שזפון</v>
      </c>
      <c r="O920" s="375" t="s">
        <v>590</v>
      </c>
      <c r="P920" s="375">
        <v>501611974</v>
      </c>
    </row>
    <row r="921" spans="13:16" ht="15">
      <c r="M921" s="375" t="s">
        <v>744</v>
      </c>
      <c r="N921" s="375" t="str">
        <f t="shared" si="19"/>
        <v>שחר</v>
      </c>
      <c r="O921" s="376" t="s">
        <v>729</v>
      </c>
      <c r="P921" s="375">
        <v>501600076</v>
      </c>
    </row>
    <row r="922" spans="13:16">
      <c r="M922" s="375" t="s">
        <v>601</v>
      </c>
      <c r="N922" s="375" t="str">
        <f t="shared" si="19"/>
        <v>שחרות</v>
      </c>
      <c r="O922" s="375" t="s">
        <v>590</v>
      </c>
      <c r="P922" s="375">
        <v>501612667</v>
      </c>
    </row>
    <row r="923" spans="13:16">
      <c r="M923" s="375" t="s">
        <v>812</v>
      </c>
      <c r="N923" s="375" t="str">
        <f t="shared" si="19"/>
        <v>שיח' דנון</v>
      </c>
      <c r="O923" s="375" t="s">
        <v>782</v>
      </c>
      <c r="P923" s="375">
        <v>501606586</v>
      </c>
    </row>
    <row r="924" spans="13:16">
      <c r="M924" s="375" t="s">
        <v>840</v>
      </c>
      <c r="N924" s="375" t="str">
        <f t="shared" si="19"/>
        <v>שילה</v>
      </c>
      <c r="O924" s="375" t="s">
        <v>815</v>
      </c>
      <c r="P924" s="375">
        <v>501636419</v>
      </c>
    </row>
    <row r="925" spans="13:16">
      <c r="M925" s="375" t="s">
        <v>632</v>
      </c>
      <c r="N925" s="375" t="str">
        <f t="shared" si="19"/>
        <v>שילת</v>
      </c>
      <c r="O925" s="375" t="s">
        <v>611</v>
      </c>
      <c r="P925" s="375">
        <v>501611651</v>
      </c>
    </row>
    <row r="926" spans="13:16">
      <c r="M926" s="375" t="s">
        <v>1159</v>
      </c>
      <c r="N926" s="375" t="str">
        <f t="shared" si="19"/>
        <v>שימשית</v>
      </c>
      <c r="O926" s="375" t="s">
        <v>1125</v>
      </c>
      <c r="P926" s="375">
        <v>501613376</v>
      </c>
    </row>
    <row r="927" spans="13:16">
      <c r="M927" s="375" t="s">
        <v>1020</v>
      </c>
      <c r="N927" s="375" t="str">
        <f t="shared" si="19"/>
        <v>שכניה</v>
      </c>
      <c r="O927" s="375" t="s">
        <v>987</v>
      </c>
      <c r="P927" s="375">
        <v>501611602</v>
      </c>
    </row>
    <row r="928" spans="13:16">
      <c r="M928" s="375" t="s">
        <v>1275</v>
      </c>
      <c r="N928" s="375" t="str">
        <f t="shared" si="19"/>
        <v>שלוה</v>
      </c>
      <c r="O928" s="375" t="s">
        <v>1263</v>
      </c>
      <c r="P928" s="375">
        <v>501608731</v>
      </c>
    </row>
    <row r="929" spans="13:16">
      <c r="M929" s="375" t="s">
        <v>1080</v>
      </c>
      <c r="N929" s="375" t="str">
        <f t="shared" si="19"/>
        <v>שלוחות</v>
      </c>
      <c r="O929" s="375" t="s">
        <v>1059</v>
      </c>
      <c r="P929" s="375">
        <v>501604391</v>
      </c>
    </row>
    <row r="930" spans="13:16">
      <c r="M930" s="375" t="s">
        <v>301</v>
      </c>
      <c r="N930" s="375" t="str">
        <f t="shared" ref="N930:N961" si="20">+RIGHT(M930,LEN(M930)-10)</f>
        <v>שלומית</v>
      </c>
      <c r="O930" s="375" t="s">
        <v>272</v>
      </c>
      <c r="P930" s="375">
        <v>501613640</v>
      </c>
    </row>
    <row r="931" spans="13:16">
      <c r="M931" s="375" t="s">
        <v>534</v>
      </c>
      <c r="N931" s="375" t="str">
        <f t="shared" si="20"/>
        <v>שמיר</v>
      </c>
      <c r="O931" s="375" t="s">
        <v>507</v>
      </c>
      <c r="P931" s="375">
        <v>501603666</v>
      </c>
    </row>
    <row r="932" spans="13:16">
      <c r="M932" s="375" t="s">
        <v>574</v>
      </c>
      <c r="N932" s="375" t="str">
        <f t="shared" si="20"/>
        <v>שמעה</v>
      </c>
      <c r="O932" s="375" t="s">
        <v>562</v>
      </c>
      <c r="P932" s="375">
        <v>501637847</v>
      </c>
    </row>
    <row r="933" spans="13:16">
      <c r="M933" s="375" t="s">
        <v>813</v>
      </c>
      <c r="N933" s="375" t="str">
        <f t="shared" si="20"/>
        <v>שמרת</v>
      </c>
      <c r="O933" s="375" t="s">
        <v>782</v>
      </c>
      <c r="P933" s="375">
        <v>501604326</v>
      </c>
    </row>
    <row r="934" spans="13:16">
      <c r="M934" s="375" t="s">
        <v>535</v>
      </c>
      <c r="N934" s="375" t="str">
        <f t="shared" si="20"/>
        <v>שניר</v>
      </c>
      <c r="O934" s="375" t="s">
        <v>507</v>
      </c>
      <c r="P934" s="375">
        <v>501611321</v>
      </c>
    </row>
    <row r="935" spans="13:16">
      <c r="M935" s="375" t="s">
        <v>391</v>
      </c>
      <c r="N935" s="375" t="str">
        <f t="shared" si="20"/>
        <v>שעל</v>
      </c>
      <c r="O935" s="375" t="s">
        <v>362</v>
      </c>
      <c r="P935" s="375">
        <v>501640098</v>
      </c>
    </row>
    <row r="936" spans="13:16">
      <c r="M936" s="375" t="s">
        <v>431</v>
      </c>
      <c r="N936" s="375" t="str">
        <f t="shared" si="20"/>
        <v>שעלבים</v>
      </c>
      <c r="O936" s="375" t="s">
        <v>408</v>
      </c>
      <c r="P936" s="375">
        <v>501608566</v>
      </c>
    </row>
    <row r="937" spans="13:16">
      <c r="M937" s="375" t="s">
        <v>726</v>
      </c>
      <c r="N937" s="375" t="str">
        <f t="shared" si="20"/>
        <v>שער אפרים</v>
      </c>
      <c r="O937" s="375" t="s">
        <v>710</v>
      </c>
      <c r="P937" s="375">
        <v>501606610</v>
      </c>
    </row>
    <row r="938" spans="13:16" ht="15">
      <c r="M938" s="375" t="s">
        <v>1056</v>
      </c>
      <c r="N938" s="375" t="str">
        <f t="shared" si="20"/>
        <v>שער הגולן</v>
      </c>
      <c r="O938" s="376" t="s">
        <v>1036</v>
      </c>
      <c r="P938" s="375">
        <v>501602643</v>
      </c>
    </row>
    <row r="939" spans="13:16">
      <c r="M939" s="375" t="s">
        <v>588</v>
      </c>
      <c r="N939" s="375" t="str">
        <f t="shared" si="20"/>
        <v>שער העמקים</v>
      </c>
      <c r="O939" s="375" t="s">
        <v>577</v>
      </c>
      <c r="P939" s="375">
        <v>501602379</v>
      </c>
    </row>
    <row r="940" spans="13:16">
      <c r="M940" s="375" t="s">
        <v>1248</v>
      </c>
      <c r="N940" s="375" t="str">
        <f t="shared" si="20"/>
        <v>שערי תקוה</v>
      </c>
      <c r="O940" s="375" t="s">
        <v>1222</v>
      </c>
      <c r="P940" s="375">
        <v>501637201</v>
      </c>
    </row>
    <row r="941" spans="13:16">
      <c r="M941" s="375" t="s">
        <v>692</v>
      </c>
      <c r="N941" s="375" t="str">
        <f t="shared" si="20"/>
        <v>שפיים</v>
      </c>
      <c r="O941" s="375" t="s">
        <v>681</v>
      </c>
      <c r="P941" s="375">
        <v>501602320</v>
      </c>
    </row>
    <row r="942" spans="13:16">
      <c r="M942" s="375" t="s">
        <v>1276</v>
      </c>
      <c r="N942" s="375" t="str">
        <f t="shared" si="20"/>
        <v>שפיר</v>
      </c>
      <c r="O942" s="375" t="s">
        <v>1263</v>
      </c>
      <c r="P942" s="375">
        <v>501606925</v>
      </c>
    </row>
    <row r="943" spans="13:16">
      <c r="M943" s="375" t="s">
        <v>969</v>
      </c>
      <c r="N943" s="375" t="str">
        <f t="shared" si="20"/>
        <v>שפר</v>
      </c>
      <c r="O943" s="375" t="s">
        <v>947</v>
      </c>
      <c r="P943" s="375">
        <v>501608467</v>
      </c>
    </row>
    <row r="944" spans="13:16">
      <c r="M944" s="375" t="s">
        <v>1249</v>
      </c>
      <c r="N944" s="375" t="str">
        <f t="shared" si="20"/>
        <v>שקד</v>
      </c>
      <c r="O944" s="375" t="s">
        <v>1222</v>
      </c>
      <c r="P944" s="375">
        <v>501636492</v>
      </c>
    </row>
    <row r="945" spans="13:16" ht="15">
      <c r="M945" s="375" t="s">
        <v>745</v>
      </c>
      <c r="N945" s="375" t="str">
        <f t="shared" si="20"/>
        <v>שקף</v>
      </c>
      <c r="O945" s="376" t="s">
        <v>729</v>
      </c>
      <c r="P945" s="375">
        <v>501612337</v>
      </c>
    </row>
    <row r="946" spans="13:16">
      <c r="M946" s="375" t="s">
        <v>552</v>
      </c>
      <c r="N946" s="375" t="str">
        <f t="shared" si="20"/>
        <v>שרונה</v>
      </c>
      <c r="O946" s="375" t="s">
        <v>537</v>
      </c>
      <c r="P946" s="375">
        <v>501602924</v>
      </c>
    </row>
    <row r="947" spans="13:16">
      <c r="M947" s="375" t="s">
        <v>1160</v>
      </c>
      <c r="N947" s="375" t="str">
        <f t="shared" si="20"/>
        <v>שריד</v>
      </c>
      <c r="O947" s="375" t="s">
        <v>1125</v>
      </c>
      <c r="P947" s="375">
        <v>501601264</v>
      </c>
    </row>
    <row r="948" spans="13:16">
      <c r="M948" s="375" t="s">
        <v>896</v>
      </c>
      <c r="N948" s="375" t="str">
        <f t="shared" si="20"/>
        <v>שרש</v>
      </c>
      <c r="O948" s="375" t="s">
        <v>843</v>
      </c>
      <c r="P948" s="375">
        <v>501604565</v>
      </c>
    </row>
    <row r="949" spans="13:16">
      <c r="M949" s="375" t="s">
        <v>1219</v>
      </c>
      <c r="N949" s="375" t="str">
        <f t="shared" si="20"/>
        <v>שרשרת</v>
      </c>
      <c r="O949" s="375" t="s">
        <v>1207</v>
      </c>
      <c r="P949" s="375">
        <v>501603989</v>
      </c>
    </row>
    <row r="950" spans="13:16">
      <c r="M950" s="375" t="s">
        <v>945</v>
      </c>
      <c r="N950" s="375" t="str">
        <f t="shared" si="20"/>
        <v>שתולה</v>
      </c>
      <c r="O950" s="375" t="s">
        <v>924</v>
      </c>
      <c r="P950" s="375">
        <v>501610455</v>
      </c>
    </row>
    <row r="951" spans="13:16">
      <c r="M951" s="375" t="s">
        <v>324</v>
      </c>
      <c r="N951" s="375" t="str">
        <f t="shared" si="20"/>
        <v>שתולים</v>
      </c>
      <c r="O951" s="375" t="s">
        <v>305</v>
      </c>
      <c r="P951" s="375">
        <v>501607634</v>
      </c>
    </row>
    <row r="952" spans="13:16">
      <c r="M952" s="375" t="s">
        <v>344</v>
      </c>
      <c r="N952" s="375" t="str">
        <f t="shared" si="20"/>
        <v>תאשור</v>
      </c>
      <c r="O952" s="375" t="s">
        <v>333</v>
      </c>
      <c r="P952" s="375">
        <v>501620629</v>
      </c>
    </row>
    <row r="953" spans="13:16">
      <c r="M953" s="375" t="s">
        <v>345</v>
      </c>
      <c r="N953" s="375" t="str">
        <f t="shared" si="20"/>
        <v>תדהר</v>
      </c>
      <c r="O953" s="375" t="s">
        <v>333</v>
      </c>
      <c r="P953" s="375">
        <v>501620611</v>
      </c>
    </row>
    <row r="954" spans="13:16">
      <c r="M954" s="375" t="s">
        <v>1021</v>
      </c>
      <c r="N954" s="375" t="str">
        <f t="shared" si="20"/>
        <v>תובל</v>
      </c>
      <c r="O954" s="375" t="s">
        <v>987</v>
      </c>
      <c r="P954" s="375">
        <v>501611727</v>
      </c>
    </row>
    <row r="955" spans="13:16">
      <c r="M955" s="375" t="s">
        <v>897</v>
      </c>
      <c r="N955" s="375" t="str">
        <f t="shared" si="20"/>
        <v>תירוש</v>
      </c>
      <c r="O955" s="375" t="s">
        <v>843</v>
      </c>
      <c r="P955" s="375">
        <v>501600100</v>
      </c>
    </row>
    <row r="956" spans="13:16">
      <c r="M956" s="375" t="s">
        <v>505</v>
      </c>
      <c r="N956" s="375" t="str">
        <f t="shared" si="20"/>
        <v>תל יוסף</v>
      </c>
      <c r="O956" s="375" t="s">
        <v>496</v>
      </c>
      <c r="P956" s="375">
        <v>501600845</v>
      </c>
    </row>
    <row r="957" spans="13:16">
      <c r="M957" s="375" t="s">
        <v>693</v>
      </c>
      <c r="N957" s="375" t="str">
        <f t="shared" si="20"/>
        <v>תל יצחק</v>
      </c>
      <c r="O957" s="375" t="s">
        <v>681</v>
      </c>
      <c r="P957" s="375">
        <v>501602874</v>
      </c>
    </row>
    <row r="958" spans="13:16">
      <c r="M958" s="375" t="s">
        <v>1161</v>
      </c>
      <c r="N958" s="375" t="str">
        <f t="shared" si="20"/>
        <v>תל עדשים</v>
      </c>
      <c r="O958" s="375" t="s">
        <v>1125</v>
      </c>
      <c r="P958" s="375">
        <v>501601033</v>
      </c>
    </row>
    <row r="959" spans="13:16" ht="15">
      <c r="M959" s="375" t="s">
        <v>1057</v>
      </c>
      <c r="N959" s="375" t="str">
        <f t="shared" si="20"/>
        <v>תל קציר</v>
      </c>
      <c r="O959" s="376" t="s">
        <v>1036</v>
      </c>
      <c r="P959" s="375">
        <v>501607196</v>
      </c>
    </row>
    <row r="960" spans="13:16">
      <c r="M960" s="375" t="s">
        <v>1081</v>
      </c>
      <c r="N960" s="375" t="str">
        <f t="shared" si="20"/>
        <v>תל תאומים</v>
      </c>
      <c r="O960" s="375" t="s">
        <v>1059</v>
      </c>
      <c r="P960" s="375">
        <v>501612832</v>
      </c>
    </row>
    <row r="961" spans="13:16">
      <c r="M961" s="375" t="s">
        <v>575</v>
      </c>
      <c r="N961" s="375" t="str">
        <f t="shared" si="20"/>
        <v>תלם</v>
      </c>
      <c r="O961" s="375" t="s">
        <v>562</v>
      </c>
      <c r="P961" s="375">
        <v>501637193</v>
      </c>
    </row>
    <row r="962" spans="13:16">
      <c r="M962" s="375" t="s">
        <v>302</v>
      </c>
      <c r="N962" s="375" t="str">
        <f t="shared" ref="N962:N978" si="21">+RIGHT(M962,LEN(M962)-10)</f>
        <v>תלמי אליהו</v>
      </c>
      <c r="O962" s="375" t="s">
        <v>272</v>
      </c>
      <c r="P962" s="375">
        <v>501610513</v>
      </c>
    </row>
    <row r="963" spans="13:16">
      <c r="M963" s="375" t="s">
        <v>922</v>
      </c>
      <c r="N963" s="375" t="str">
        <f t="shared" si="21"/>
        <v>תלמי אלעזר</v>
      </c>
      <c r="O963" s="375" t="s">
        <v>901</v>
      </c>
      <c r="P963" s="375">
        <v>501620033</v>
      </c>
    </row>
    <row r="964" spans="13:16">
      <c r="M964" s="375" t="s">
        <v>984</v>
      </c>
      <c r="N964" s="375" t="str">
        <f t="shared" si="21"/>
        <v>תלמי ביל"ו</v>
      </c>
      <c r="O964" s="375" t="s">
        <v>971</v>
      </c>
      <c r="P964" s="375">
        <v>501620504</v>
      </c>
    </row>
    <row r="965" spans="13:16">
      <c r="M965" s="375" t="s">
        <v>303</v>
      </c>
      <c r="N965" s="375" t="str">
        <f t="shared" si="21"/>
        <v>תלמי יוסף</v>
      </c>
      <c r="O965" s="375" t="s">
        <v>272</v>
      </c>
      <c r="P965" s="375">
        <v>501612378</v>
      </c>
    </row>
    <row r="966" spans="13:16">
      <c r="M966" s="375" t="s">
        <v>325</v>
      </c>
      <c r="N966" s="375" t="str">
        <f t="shared" si="21"/>
        <v>תלמי יחיאל</v>
      </c>
      <c r="O966" s="375" t="s">
        <v>305</v>
      </c>
      <c r="P966" s="375">
        <v>501607279</v>
      </c>
    </row>
    <row r="967" spans="13:16">
      <c r="M967" s="375" t="s">
        <v>653</v>
      </c>
      <c r="N967" s="375" t="str">
        <f t="shared" si="21"/>
        <v>תלמי יפה</v>
      </c>
      <c r="O967" s="375" t="s">
        <v>635</v>
      </c>
      <c r="P967" s="375">
        <v>501607444</v>
      </c>
    </row>
    <row r="968" spans="13:16" ht="15">
      <c r="M968" s="375" t="s">
        <v>746</v>
      </c>
      <c r="N968" s="375" t="str">
        <f t="shared" si="21"/>
        <v>תלמים</v>
      </c>
      <c r="O968" s="376" t="s">
        <v>729</v>
      </c>
      <c r="P968" s="375">
        <v>501608145</v>
      </c>
    </row>
    <row r="969" spans="13:16">
      <c r="M969" s="375" t="s">
        <v>326</v>
      </c>
      <c r="N969" s="375" t="str">
        <f t="shared" si="21"/>
        <v>תמורים</v>
      </c>
      <c r="O969" s="375" t="s">
        <v>305</v>
      </c>
      <c r="P969" s="375">
        <v>501601637</v>
      </c>
    </row>
    <row r="970" spans="13:16">
      <c r="M970" s="375" t="s">
        <v>1192</v>
      </c>
      <c r="N970" s="375" t="str">
        <f t="shared" si="21"/>
        <v>תמר(תומר)</v>
      </c>
      <c r="O970" s="375" t="s">
        <v>1174</v>
      </c>
      <c r="P970" s="375">
        <v>501635585</v>
      </c>
    </row>
    <row r="971" spans="13:16">
      <c r="M971" s="375" t="s">
        <v>1162</v>
      </c>
      <c r="N971" s="375" t="str">
        <f t="shared" si="21"/>
        <v>תמרת</v>
      </c>
      <c r="O971" s="375" t="s">
        <v>1125</v>
      </c>
      <c r="P971" s="375">
        <v>501612444</v>
      </c>
    </row>
    <row r="972" spans="13:16">
      <c r="M972" s="375" t="s">
        <v>727</v>
      </c>
      <c r="N972" s="375" t="str">
        <f t="shared" si="21"/>
        <v>תנובות</v>
      </c>
      <c r="O972" s="375" t="s">
        <v>710</v>
      </c>
      <c r="P972" s="375">
        <v>501620025</v>
      </c>
    </row>
    <row r="973" spans="13:16">
      <c r="M973" s="375" t="s">
        <v>898</v>
      </c>
      <c r="N973" s="375" t="str">
        <f t="shared" si="21"/>
        <v>תעוז</v>
      </c>
      <c r="O973" s="375" t="s">
        <v>843</v>
      </c>
      <c r="P973" s="375">
        <v>501607527</v>
      </c>
    </row>
    <row r="974" spans="13:16">
      <c r="M974" s="375" t="s">
        <v>985</v>
      </c>
      <c r="N974" s="375" t="str">
        <f t="shared" si="21"/>
        <v>תפרח</v>
      </c>
      <c r="O974" s="375" t="s">
        <v>971</v>
      </c>
      <c r="P974" s="375">
        <v>501607097</v>
      </c>
    </row>
    <row r="975" spans="13:16">
      <c r="M975" s="375" t="s">
        <v>1220</v>
      </c>
      <c r="N975" s="375" t="str">
        <f t="shared" si="21"/>
        <v>תקומה</v>
      </c>
      <c r="O975" s="375" t="s">
        <v>1207</v>
      </c>
      <c r="P975" s="375">
        <v>501606651</v>
      </c>
    </row>
    <row r="976" spans="13:16">
      <c r="M976" s="375" t="s">
        <v>406</v>
      </c>
      <c r="N976" s="375" t="str">
        <f t="shared" si="21"/>
        <v>תקוע</v>
      </c>
      <c r="O976" s="375" t="s">
        <v>393</v>
      </c>
      <c r="P976" s="375">
        <v>501635635</v>
      </c>
    </row>
    <row r="977" spans="13:16">
      <c r="M977" s="375" t="s">
        <v>266</v>
      </c>
      <c r="N977" s="375" t="str">
        <f t="shared" si="21"/>
        <v>תראבין א-צאנע</v>
      </c>
      <c r="O977" s="375" t="s">
        <v>260</v>
      </c>
      <c r="P977" s="375">
        <v>501613467</v>
      </c>
    </row>
    <row r="978" spans="13:16">
      <c r="M978" s="375" t="s">
        <v>899</v>
      </c>
      <c r="N978" s="375" t="str">
        <f t="shared" si="21"/>
        <v>תרום</v>
      </c>
      <c r="O978" s="375" t="s">
        <v>843</v>
      </c>
      <c r="P978" s="375">
        <v>501607782</v>
      </c>
    </row>
  </sheetData>
  <sheetProtection algorithmName="SHA-512" hashValue="9P8VWNZ7qWSL315wUOrNOTxZIS6fn0UUXBNt4CwV8/QyDbqQORqepK3F5shTEOpk9aweR7GnHeFy28l77GArnQ==" saltValue="3mRFaIdUVo1lqY0CZTC1jg==" spinCount="100000" sheet="1" objects="1" scenarios="1" selectLockedCells="1"/>
  <sortState xmlns:xlrd2="http://schemas.microsoft.com/office/spreadsheetml/2017/richdata2" ref="M2:P978">
    <sortCondition ref="N2:N978"/>
  </sortState>
  <mergeCells count="5">
    <mergeCell ref="C1:I1"/>
    <mergeCell ref="C2:I2"/>
    <mergeCell ref="C3:I3"/>
    <mergeCell ref="C27:F27"/>
    <mergeCell ref="C26:J26"/>
  </mergeCells>
  <phoneticPr fontId="43" type="noConversion"/>
  <dataValidations count="6">
    <dataValidation type="list" allowBlank="1" showInputMessage="1" showErrorMessage="1" sqref="G15" xr:uid="{00000000-0002-0000-0000-000000000000}">
      <formula1>מועצות</formula1>
    </dataValidation>
    <dataValidation type="list" allowBlank="1" showDropDown="1" showInputMessage="1" showErrorMessage="1" sqref="G14" xr:uid="{00000000-0002-0000-0000-000001000000}">
      <formula1>$L$4:$L$11</formula1>
    </dataValidation>
    <dataValidation type="list" allowBlank="1" showInputMessage="1" showErrorMessage="1" sqref="G17" xr:uid="{00000000-0002-0000-0000-000002000000}">
      <formula1>$L$12:$L$13</formula1>
    </dataValidation>
    <dataValidation type="list" allowBlank="1" showInputMessage="1" showErrorMessage="1" sqref="G13" xr:uid="{00000000-0002-0000-0000-000003000000}">
      <formula1>$L$4:$L$11</formula1>
    </dataValidation>
    <dataValidation type="list" allowBlank="1" showInputMessage="1" showErrorMessage="1" sqref="V61" xr:uid="{00000000-0002-0000-0000-000004000000}">
      <formula1>INDIRECT($B$60)</formula1>
    </dataValidation>
    <dataValidation type="list" allowBlank="1" showInputMessage="1" showErrorMessage="1" sqref="G16" xr:uid="{00000000-0002-0000-0000-000005000000}">
      <formula1>INDIRECT($V$60)</formula1>
    </dataValidation>
  </dataValidations>
  <pageMargins left="0.75" right="0.75" top="1" bottom="1" header="0.5" footer="0.5"/>
  <pageSetup paperSize="9" scale="77" orientation="portrait" horizontalDpi="4294967293"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63"/>
  <sheetViews>
    <sheetView rightToLeft="1" topLeftCell="A43" zoomScale="70" zoomScaleNormal="70" workbookViewId="0">
      <selection activeCell="R54" sqref="R54"/>
    </sheetView>
  </sheetViews>
  <sheetFormatPr defaultColWidth="9" defaultRowHeight="14.25"/>
  <cols>
    <col min="1" max="1" width="3" style="55" bestFit="1" customWidth="1"/>
    <col min="2" max="2" width="9" style="55"/>
    <col min="3" max="3" width="13.125" style="55" customWidth="1"/>
    <col min="4" max="4" width="2.75" style="55" customWidth="1"/>
    <col min="5" max="5" width="7.75" style="55" customWidth="1"/>
    <col min="6" max="6" width="2.5" style="55" customWidth="1"/>
    <col min="7" max="7" width="9" style="55"/>
    <col min="8" max="8" width="6.25" style="55" bestFit="1" customWidth="1"/>
    <col min="9" max="9" width="9" style="55"/>
    <col min="10" max="10" width="1.875" style="55" customWidth="1"/>
    <col min="11" max="11" width="3" style="55" bestFit="1" customWidth="1"/>
    <col min="12" max="12" width="20" style="55" bestFit="1" customWidth="1"/>
    <col min="13" max="13" width="2.25" style="55" customWidth="1"/>
    <col min="14" max="14" width="9" style="55"/>
    <col min="15" max="15" width="2.125" style="55" customWidth="1"/>
    <col min="16" max="16" width="9" style="55"/>
    <col min="17" max="17" width="1" style="55" customWidth="1"/>
    <col min="18" max="18" width="7.25" style="55" customWidth="1"/>
    <col min="19" max="19" width="1" style="55" customWidth="1"/>
    <col min="20" max="20" width="9" style="55"/>
    <col min="21" max="21" width="3.375" style="55" customWidth="1"/>
    <col min="22" max="16384" width="9" style="55"/>
  </cols>
  <sheetData>
    <row r="1" spans="1:22" ht="18">
      <c r="B1" s="145"/>
      <c r="C1" s="145"/>
      <c r="D1" s="145"/>
      <c r="E1" s="145"/>
      <c r="F1" s="145"/>
      <c r="G1" s="145"/>
      <c r="H1" s="145"/>
      <c r="I1" s="145"/>
      <c r="J1" s="145"/>
      <c r="K1" s="146"/>
      <c r="L1" s="146"/>
      <c r="M1" s="146"/>
      <c r="N1" s="146"/>
      <c r="O1" s="146"/>
      <c r="P1" s="146"/>
      <c r="Q1" s="146"/>
      <c r="R1" s="146"/>
      <c r="S1" s="146"/>
      <c r="T1" s="308" t="s">
        <v>114</v>
      </c>
      <c r="U1" s="145"/>
      <c r="V1" s="32"/>
    </row>
    <row r="2" spans="1:22" ht="18" customHeight="1">
      <c r="B2" s="437" t="str">
        <f>+'מאזן -טופס 1'!A6</f>
        <v xml:space="preserve">ועד מקומי- </v>
      </c>
      <c r="C2" s="437"/>
      <c r="D2" s="437"/>
      <c r="E2" s="437"/>
      <c r="F2" s="437"/>
      <c r="G2" s="437"/>
      <c r="H2" s="437"/>
      <c r="I2" s="437"/>
      <c r="J2" s="437"/>
      <c r="K2" s="437"/>
      <c r="L2" s="437"/>
      <c r="M2" s="437"/>
      <c r="N2" s="437"/>
      <c r="O2" s="437"/>
      <c r="P2" s="437"/>
      <c r="Q2" s="437"/>
      <c r="R2" s="437"/>
      <c r="S2" s="437"/>
      <c r="T2" s="437"/>
      <c r="U2" s="437"/>
      <c r="V2" s="32"/>
    </row>
    <row r="3" spans="1:22" ht="18" customHeight="1">
      <c r="B3" s="437" t="s">
        <v>69</v>
      </c>
      <c r="C3" s="437"/>
      <c r="D3" s="437"/>
      <c r="E3" s="437"/>
      <c r="F3" s="437"/>
      <c r="G3" s="437"/>
      <c r="H3" s="437"/>
      <c r="I3" s="437"/>
      <c r="J3" s="437"/>
      <c r="K3" s="437"/>
      <c r="L3" s="437"/>
      <c r="M3" s="437"/>
      <c r="N3" s="437"/>
      <c r="O3" s="437"/>
      <c r="P3" s="437"/>
      <c r="Q3" s="437"/>
      <c r="R3" s="437"/>
      <c r="S3" s="437"/>
      <c r="T3" s="437"/>
      <c r="U3" s="437"/>
      <c r="V3" s="32"/>
    </row>
    <row r="4" spans="1:22" ht="18" customHeight="1">
      <c r="B4" s="438" t="str">
        <f>CONCATENATE("לשנה שנסתיימה ביום 31 בדצמבר ",מקרא!G13)</f>
        <v>לשנה שנסתיימה ביום 31 בדצמבר 2022</v>
      </c>
      <c r="C4" s="438"/>
      <c r="D4" s="438"/>
      <c r="E4" s="438"/>
      <c r="F4" s="438"/>
      <c r="G4" s="438"/>
      <c r="H4" s="438"/>
      <c r="I4" s="438"/>
      <c r="J4" s="438"/>
      <c r="K4" s="438"/>
      <c r="L4" s="438"/>
      <c r="M4" s="438"/>
      <c r="N4" s="438"/>
      <c r="O4" s="438"/>
      <c r="P4" s="438"/>
      <c r="Q4" s="438"/>
      <c r="R4" s="438"/>
      <c r="S4" s="438"/>
      <c r="T4" s="438"/>
      <c r="U4" s="438"/>
      <c r="V4" s="32"/>
    </row>
    <row r="5" spans="1:22" ht="18" customHeight="1">
      <c r="B5" s="438" t="str">
        <f>+'מאזן -טופס 1'!E10</f>
        <v>שקלים חדשים</v>
      </c>
      <c r="C5" s="438"/>
      <c r="D5" s="438"/>
      <c r="E5" s="438"/>
      <c r="F5" s="438"/>
      <c r="G5" s="438"/>
      <c r="H5" s="438"/>
      <c r="I5" s="438"/>
      <c r="J5" s="438"/>
      <c r="K5" s="438"/>
      <c r="L5" s="438"/>
      <c r="M5" s="438"/>
      <c r="N5" s="438"/>
      <c r="O5" s="438"/>
      <c r="P5" s="438"/>
      <c r="Q5" s="438"/>
      <c r="R5" s="438"/>
      <c r="S5" s="438"/>
      <c r="T5" s="438"/>
      <c r="U5" s="438"/>
      <c r="V5" s="32"/>
    </row>
    <row r="6" spans="1:22">
      <c r="A6" s="76"/>
      <c r="B6" s="147"/>
      <c r="C6" s="148"/>
      <c r="D6" s="148" t="s">
        <v>70</v>
      </c>
      <c r="E6" s="148"/>
      <c r="F6" s="148"/>
      <c r="G6" s="147"/>
      <c r="H6" s="148"/>
      <c r="I6" s="147"/>
      <c r="J6" s="149"/>
      <c r="K6" s="150"/>
      <c r="L6" s="147"/>
      <c r="M6" s="148" t="s">
        <v>71</v>
      </c>
      <c r="N6" s="148"/>
      <c r="O6" s="148"/>
      <c r="P6" s="148"/>
      <c r="Q6" s="148"/>
      <c r="R6" s="148"/>
      <c r="S6" s="148"/>
      <c r="T6" s="148"/>
      <c r="U6" s="151"/>
      <c r="V6" s="32"/>
    </row>
    <row r="7" spans="1:22">
      <c r="A7" s="75"/>
      <c r="B7" s="440" t="s">
        <v>72</v>
      </c>
      <c r="C7" s="441"/>
      <c r="D7" s="444"/>
      <c r="E7" s="152" t="s">
        <v>27</v>
      </c>
      <c r="F7" s="153"/>
      <c r="G7" s="154" t="s">
        <v>22</v>
      </c>
      <c r="H7" s="153" t="s">
        <v>140</v>
      </c>
      <c r="I7" s="155" t="s">
        <v>22</v>
      </c>
      <c r="J7" s="154"/>
      <c r="K7" s="156"/>
      <c r="L7" s="446" t="s">
        <v>72</v>
      </c>
      <c r="M7" s="444"/>
      <c r="N7" s="152" t="s">
        <v>27</v>
      </c>
      <c r="O7" s="153"/>
      <c r="P7" s="154" t="s">
        <v>22</v>
      </c>
      <c r="Q7" s="155"/>
      <c r="R7" s="153" t="s">
        <v>137</v>
      </c>
      <c r="S7" s="155"/>
      <c r="T7" s="155" t="s">
        <v>22</v>
      </c>
      <c r="U7" s="157"/>
      <c r="V7" s="32"/>
    </row>
    <row r="8" spans="1:22">
      <c r="A8" s="75"/>
      <c r="B8" s="442"/>
      <c r="C8" s="443"/>
      <c r="D8" s="445"/>
      <c r="E8" s="158">
        <f>+מקרא!G13</f>
        <v>2022</v>
      </c>
      <c r="F8" s="159"/>
      <c r="G8" s="160">
        <f>+מקרא!G13</f>
        <v>2022</v>
      </c>
      <c r="H8" s="159" t="s">
        <v>22</v>
      </c>
      <c r="I8" s="161">
        <f>+מקרא!G14</f>
        <v>2021</v>
      </c>
      <c r="J8" s="162"/>
      <c r="K8" s="163"/>
      <c r="L8" s="447"/>
      <c r="M8" s="448"/>
      <c r="N8" s="158">
        <f>+מקרא!G13</f>
        <v>2022</v>
      </c>
      <c r="O8" s="159"/>
      <c r="P8" s="160">
        <f>+מקרא!G13</f>
        <v>2022</v>
      </c>
      <c r="Q8" s="161"/>
      <c r="R8" s="159" t="s">
        <v>22</v>
      </c>
      <c r="S8" s="161"/>
      <c r="T8" s="161">
        <f>+מקרא!G14</f>
        <v>2021</v>
      </c>
      <c r="U8" s="164"/>
      <c r="V8" s="32"/>
    </row>
    <row r="9" spans="1:22">
      <c r="A9" s="75"/>
      <c r="B9" s="34"/>
      <c r="C9" s="34"/>
      <c r="D9" s="34"/>
      <c r="E9" s="34"/>
      <c r="F9" s="34"/>
      <c r="G9" s="34"/>
      <c r="H9" s="209"/>
      <c r="I9" s="34"/>
      <c r="J9" s="35"/>
      <c r="K9" s="36"/>
      <c r="L9" s="34"/>
      <c r="M9" s="34"/>
      <c r="N9" s="34"/>
      <c r="O9" s="37"/>
      <c r="P9" s="34"/>
      <c r="Q9" s="34"/>
      <c r="R9" s="223"/>
      <c r="S9" s="37"/>
      <c r="T9" s="34"/>
      <c r="U9" s="35"/>
      <c r="V9" s="32"/>
    </row>
    <row r="10" spans="1:22">
      <c r="A10" s="136">
        <v>1</v>
      </c>
      <c r="B10" s="137" t="s">
        <v>73</v>
      </c>
      <c r="C10" s="138"/>
      <c r="D10" s="38"/>
      <c r="E10" s="34"/>
      <c r="F10" s="39"/>
      <c r="G10" s="34"/>
      <c r="H10" s="210"/>
      <c r="I10" s="34"/>
      <c r="J10" s="35"/>
      <c r="K10" s="165" t="s">
        <v>143</v>
      </c>
      <c r="L10" s="166" t="s">
        <v>164</v>
      </c>
      <c r="M10" s="39"/>
      <c r="N10" s="34"/>
      <c r="O10" s="39"/>
      <c r="P10" s="34"/>
      <c r="Q10" s="34"/>
      <c r="R10" s="210"/>
      <c r="S10" s="39"/>
      <c r="T10" s="34"/>
      <c r="U10" s="185"/>
      <c r="V10" s="32"/>
    </row>
    <row r="11" spans="1:22">
      <c r="A11" s="136"/>
      <c r="B11" s="138" t="s">
        <v>153</v>
      </c>
      <c r="C11" s="139"/>
      <c r="D11" s="46"/>
      <c r="E11" s="239"/>
      <c r="F11" s="240"/>
      <c r="G11" s="239"/>
      <c r="H11" s="211">
        <f>IF(E11=0,IF(G11=0,0,"חריגה"),G11/E11)</f>
        <v>0</v>
      </c>
      <c r="I11" s="239"/>
      <c r="J11" s="282"/>
      <c r="K11" s="167"/>
      <c r="L11" s="168" t="s">
        <v>74</v>
      </c>
      <c r="M11" s="33"/>
      <c r="N11" s="239"/>
      <c r="O11" s="241"/>
      <c r="P11" s="239"/>
      <c r="Q11" s="61"/>
      <c r="R11" s="211">
        <f>IF(N11=0,IF(P11=0,0,"חריגה"),P11/N11)</f>
        <v>0</v>
      </c>
      <c r="S11" s="57"/>
      <c r="T11" s="241"/>
      <c r="U11" s="282"/>
      <c r="V11" s="32"/>
    </row>
    <row r="12" spans="1:22">
      <c r="A12" s="136"/>
      <c r="B12" s="439" t="s">
        <v>77</v>
      </c>
      <c r="C12" s="439"/>
      <c r="D12" s="46"/>
      <c r="E12" s="241"/>
      <c r="F12" s="242"/>
      <c r="G12" s="241"/>
      <c r="H12" s="211">
        <f>IF(E12=0,IF(G12=0,0,"חריגה"),G12/E12)</f>
        <v>0</v>
      </c>
      <c r="I12" s="241"/>
      <c r="J12" s="282"/>
      <c r="K12" s="140"/>
      <c r="L12" s="168" t="s">
        <v>154</v>
      </c>
      <c r="M12" s="186"/>
      <c r="N12" s="239"/>
      <c r="O12" s="247"/>
      <c r="P12" s="239"/>
      <c r="Q12" s="61"/>
      <c r="R12" s="211">
        <f>IF(N12=0,IF(P12=0,0,"חריגה"),P12/N12)</f>
        <v>0</v>
      </c>
      <c r="S12" s="57"/>
      <c r="T12" s="241"/>
      <c r="U12" s="282"/>
      <c r="V12" s="32"/>
    </row>
    <row r="13" spans="1:22">
      <c r="A13" s="136"/>
      <c r="B13" s="139" t="s">
        <v>78</v>
      </c>
      <c r="C13" s="139"/>
      <c r="D13" s="46"/>
      <c r="E13" s="241"/>
      <c r="F13" s="242"/>
      <c r="G13" s="241"/>
      <c r="H13" s="211">
        <f>IF(E13=0,IF(G13=0,0,"חריגה"),G13/E13)</f>
        <v>0</v>
      </c>
      <c r="I13" s="241"/>
      <c r="J13" s="282"/>
      <c r="K13" s="167"/>
      <c r="L13" s="168" t="s">
        <v>75</v>
      </c>
      <c r="M13" s="33"/>
      <c r="N13" s="239"/>
      <c r="O13" s="241"/>
      <c r="P13" s="239"/>
      <c r="Q13" s="61"/>
      <c r="R13" s="211">
        <f>IF(N13=0,IF(P13=0,0,"חריגה"),P13/N13)</f>
        <v>0</v>
      </c>
      <c r="S13" s="57"/>
      <c r="T13" s="241"/>
      <c r="U13" s="282"/>
      <c r="V13" s="32"/>
    </row>
    <row r="14" spans="1:22">
      <c r="A14" s="136"/>
      <c r="B14" s="138" t="s">
        <v>111</v>
      </c>
      <c r="C14" s="138"/>
      <c r="D14" s="46"/>
      <c r="E14" s="243"/>
      <c r="F14" s="242"/>
      <c r="G14" s="243"/>
      <c r="H14" s="211">
        <f>IF(E14=0,IF(G14=0,0,"חריגה"),G14/E14)</f>
        <v>0</v>
      </c>
      <c r="I14" s="248"/>
      <c r="J14" s="282"/>
      <c r="K14" s="167"/>
      <c r="L14" s="168"/>
      <c r="M14" s="33"/>
      <c r="N14" s="230">
        <f>SUM(N11:N13)</f>
        <v>0</v>
      </c>
      <c r="O14" s="229"/>
      <c r="P14" s="230">
        <f>SUM(P11:P13)</f>
        <v>0</v>
      </c>
      <c r="Q14" s="231"/>
      <c r="R14" s="211">
        <f>IF(N14=0,0,P14/N14)</f>
        <v>0</v>
      </c>
      <c r="S14" s="211"/>
      <c r="T14" s="230">
        <f>SUM(T11:T13)</f>
        <v>0</v>
      </c>
      <c r="U14" s="185"/>
      <c r="V14" s="32"/>
    </row>
    <row r="15" spans="1:22">
      <c r="A15" s="136"/>
      <c r="B15" s="138"/>
      <c r="C15" s="138"/>
      <c r="D15" s="38"/>
      <c r="E15" s="215">
        <f>SUM(E11:E14)</f>
        <v>0</v>
      </c>
      <c r="F15" s="212"/>
      <c r="G15" s="215">
        <f>SUM(G11:G14)</f>
        <v>0</v>
      </c>
      <c r="H15" s="211">
        <f>IF(E15=0,IF(G15=0,0,"חריגה"),G15/E15)</f>
        <v>0</v>
      </c>
      <c r="I15" s="215">
        <f>SUM(I11:I14)</f>
        <v>0</v>
      </c>
      <c r="J15" s="185"/>
      <c r="K15" s="167" t="s">
        <v>144</v>
      </c>
      <c r="L15" s="166" t="s">
        <v>32</v>
      </c>
      <c r="M15" s="33"/>
      <c r="N15" s="61"/>
      <c r="O15" s="41"/>
      <c r="P15" s="61"/>
      <c r="Q15" s="61"/>
      <c r="R15" s="224"/>
      <c r="S15" s="58"/>
      <c r="T15" s="41"/>
      <c r="U15" s="185"/>
      <c r="V15" s="32"/>
    </row>
    <row r="16" spans="1:22">
      <c r="A16" s="136"/>
      <c r="B16" s="139"/>
      <c r="C16" s="139"/>
      <c r="D16" s="46"/>
      <c r="E16" s="41"/>
      <c r="F16" s="40"/>
      <c r="G16" s="41"/>
      <c r="H16" s="211"/>
      <c r="I16" s="41"/>
      <c r="J16" s="185"/>
      <c r="K16" s="167"/>
      <c r="L16" s="168" t="s">
        <v>76</v>
      </c>
      <c r="M16" s="33"/>
      <c r="N16" s="239"/>
      <c r="O16" s="241"/>
      <c r="P16" s="239"/>
      <c r="Q16" s="61"/>
      <c r="R16" s="211">
        <f>IF(N16=0,IF(P16=0,0,"חריגה"),P16/N16)</f>
        <v>0</v>
      </c>
      <c r="S16" s="57"/>
      <c r="T16" s="241"/>
      <c r="U16" s="282"/>
      <c r="V16" s="32"/>
    </row>
    <row r="17" spans="1:22">
      <c r="A17" s="136"/>
      <c r="B17" s="140"/>
      <c r="C17" s="140"/>
      <c r="D17" s="186"/>
      <c r="E17" s="186"/>
      <c r="F17" s="186"/>
      <c r="G17" s="186"/>
      <c r="H17" s="208"/>
      <c r="I17" s="186"/>
      <c r="J17" s="185"/>
      <c r="K17" s="167"/>
      <c r="L17" s="168" t="s">
        <v>115</v>
      </c>
      <c r="M17" s="33"/>
      <c r="N17" s="245"/>
      <c r="O17" s="241"/>
      <c r="P17" s="245"/>
      <c r="Q17" s="61"/>
      <c r="R17" s="211">
        <f>IF(N17=0,IF(P17=0,0,"חריגה"),P17/N17)</f>
        <v>0</v>
      </c>
      <c r="S17" s="57"/>
      <c r="T17" s="248"/>
      <c r="U17" s="284"/>
      <c r="V17" s="32"/>
    </row>
    <row r="18" spans="1:22">
      <c r="A18" s="136"/>
      <c r="B18" s="140"/>
      <c r="C18" s="140"/>
      <c r="D18" s="186"/>
      <c r="E18" s="186"/>
      <c r="F18" s="186"/>
      <c r="G18" s="186"/>
      <c r="H18" s="208"/>
      <c r="I18" s="186"/>
      <c r="J18" s="185"/>
      <c r="K18" s="169"/>
      <c r="L18" s="139"/>
      <c r="M18" s="33"/>
      <c r="N18" s="215">
        <f>SUM(N16:N17)</f>
        <v>0</v>
      </c>
      <c r="O18" s="229"/>
      <c r="P18" s="215">
        <f>SUM(P16:P17)</f>
        <v>0</v>
      </c>
      <c r="Q18" s="229"/>
      <c r="R18" s="211">
        <f>IF(N18=0,IF(P18=0,0,"חריגה"),P18/N18)</f>
        <v>0</v>
      </c>
      <c r="S18" s="211"/>
      <c r="T18" s="215">
        <f>SUM(T16:T17)</f>
        <v>0</v>
      </c>
      <c r="U18" s="187"/>
      <c r="V18" s="32"/>
    </row>
    <row r="19" spans="1:22">
      <c r="A19" s="136"/>
      <c r="B19" s="140"/>
      <c r="C19" s="140"/>
      <c r="D19" s="186"/>
      <c r="E19" s="186"/>
      <c r="F19" s="186"/>
      <c r="G19" s="186"/>
      <c r="H19" s="208"/>
      <c r="I19" s="186"/>
      <c r="J19" s="185"/>
      <c r="K19" s="169"/>
      <c r="L19" s="139"/>
      <c r="M19" s="33"/>
      <c r="N19" s="42"/>
      <c r="O19" s="42"/>
      <c r="P19" s="42"/>
      <c r="Q19" s="42"/>
      <c r="R19" s="224"/>
      <c r="S19" s="58"/>
      <c r="T19" s="42"/>
      <c r="U19" s="43"/>
      <c r="V19" s="32"/>
    </row>
    <row r="20" spans="1:22">
      <c r="A20" s="136">
        <v>2</v>
      </c>
      <c r="B20" s="137" t="s">
        <v>112</v>
      </c>
      <c r="C20" s="138"/>
      <c r="D20" s="38"/>
      <c r="E20" s="42"/>
      <c r="F20" s="42"/>
      <c r="G20" s="42"/>
      <c r="H20" s="212"/>
      <c r="I20" s="42"/>
      <c r="J20" s="185"/>
      <c r="K20" s="165" t="s">
        <v>80</v>
      </c>
      <c r="L20" s="170" t="s">
        <v>165</v>
      </c>
      <c r="M20" s="34"/>
      <c r="N20" s="42"/>
      <c r="O20" s="42"/>
      <c r="P20" s="42"/>
      <c r="Q20" s="42"/>
      <c r="R20" s="224"/>
      <c r="S20" s="58"/>
      <c r="T20" s="42"/>
      <c r="U20" s="44"/>
      <c r="V20" s="32"/>
    </row>
    <row r="21" spans="1:22">
      <c r="A21" s="136"/>
      <c r="B21" s="138" t="s">
        <v>81</v>
      </c>
      <c r="C21" s="138"/>
      <c r="D21" s="38"/>
      <c r="E21" s="239"/>
      <c r="F21" s="244"/>
      <c r="G21" s="239"/>
      <c r="H21" s="211">
        <f>IF(E21=0,IF(G21=0,0,"חריגה"),G21/E21)</f>
        <v>0</v>
      </c>
      <c r="I21" s="239"/>
      <c r="J21" s="283"/>
      <c r="K21" s="169"/>
      <c r="L21" s="168" t="s">
        <v>82</v>
      </c>
      <c r="M21" s="34"/>
      <c r="N21" s="239"/>
      <c r="O21" s="244"/>
      <c r="P21" s="239"/>
      <c r="Q21" s="61"/>
      <c r="R21" s="211">
        <f>IF(N21=0,IF(P21=0,0,"חריגה"),P21/N21)</f>
        <v>0</v>
      </c>
      <c r="S21" s="57"/>
      <c r="T21" s="239"/>
      <c r="U21" s="283"/>
      <c r="V21" s="32"/>
    </row>
    <row r="22" spans="1:22">
      <c r="A22" s="136"/>
      <c r="B22" s="138" t="s">
        <v>83</v>
      </c>
      <c r="C22" s="138"/>
      <c r="D22" s="38"/>
      <c r="E22" s="239"/>
      <c r="F22" s="244"/>
      <c r="G22" s="239"/>
      <c r="H22" s="211">
        <f>IF(E22=0,IF(G22=0,0,"חריגה"),G22/E22)</f>
        <v>0</v>
      </c>
      <c r="I22" s="239"/>
      <c r="J22" s="283"/>
      <c r="K22" s="167"/>
      <c r="L22" s="168" t="s">
        <v>84</v>
      </c>
      <c r="M22" s="34"/>
      <c r="N22" s="239"/>
      <c r="O22" s="244"/>
      <c r="P22" s="239"/>
      <c r="Q22" s="61"/>
      <c r="R22" s="211">
        <f>IF(N22=0,IF(P22=0,0,"חריגה"),P22/N22)</f>
        <v>0</v>
      </c>
      <c r="S22" s="57"/>
      <c r="T22" s="239"/>
      <c r="U22" s="283"/>
      <c r="V22" s="32"/>
    </row>
    <row r="23" spans="1:22">
      <c r="A23" s="136"/>
      <c r="B23" s="138" t="s">
        <v>85</v>
      </c>
      <c r="C23" s="139"/>
      <c r="D23" s="38"/>
      <c r="E23" s="239"/>
      <c r="F23" s="242"/>
      <c r="G23" s="239"/>
      <c r="H23" s="211">
        <f>IF(E23=0,IF(G23=0,0,"חריגה"),G23/E23)</f>
        <v>0</v>
      </c>
      <c r="I23" s="239"/>
      <c r="J23" s="282"/>
      <c r="K23" s="169"/>
      <c r="L23" s="168" t="s">
        <v>86</v>
      </c>
      <c r="M23" s="34"/>
      <c r="N23" s="239"/>
      <c r="O23" s="244"/>
      <c r="P23" s="239"/>
      <c r="Q23" s="61"/>
      <c r="R23" s="211">
        <f>IF(N23=0,IF(P23=0,0,"חריגה"),P23/N23)</f>
        <v>0</v>
      </c>
      <c r="S23" s="57"/>
      <c r="T23" s="239"/>
      <c r="U23" s="282"/>
      <c r="V23" s="32"/>
    </row>
    <row r="24" spans="1:22">
      <c r="A24" s="136"/>
      <c r="B24" s="141" t="s">
        <v>87</v>
      </c>
      <c r="C24" s="138"/>
      <c r="D24" s="38"/>
      <c r="E24" s="239"/>
      <c r="F24" s="244"/>
      <c r="G24" s="239"/>
      <c r="H24" s="211">
        <f>IF(E24=0,IF(G24=0,0,"חריגה"),G24/E24)</f>
        <v>0</v>
      </c>
      <c r="I24" s="239"/>
      <c r="J24" s="282"/>
      <c r="K24" s="169"/>
      <c r="L24" s="168" t="s">
        <v>88</v>
      </c>
      <c r="M24" s="34"/>
      <c r="N24" s="239"/>
      <c r="O24" s="244"/>
      <c r="P24" s="239"/>
      <c r="Q24" s="61"/>
      <c r="R24" s="211">
        <f>IF(N24=0,IF(P24=0,0,"חריגה"),P24/N24)</f>
        <v>0</v>
      </c>
      <c r="S24" s="57"/>
      <c r="T24" s="239"/>
      <c r="U24" s="282"/>
      <c r="V24" s="32"/>
    </row>
    <row r="25" spans="1:22">
      <c r="A25" s="136"/>
      <c r="B25" s="140"/>
      <c r="C25" s="140"/>
      <c r="D25" s="186"/>
      <c r="E25" s="215">
        <f>SUM(E21:E24)</f>
        <v>0</v>
      </c>
      <c r="F25" s="212"/>
      <c r="G25" s="215">
        <f>SUM(G21:G24)</f>
        <v>0</v>
      </c>
      <c r="H25" s="211">
        <f>IF(E25=0,IF(G25=0,0,"חריגה"),G25/E25)</f>
        <v>0</v>
      </c>
      <c r="I25" s="215">
        <f>SUM(I21:I24)</f>
        <v>0</v>
      </c>
      <c r="J25" s="185"/>
      <c r="K25" s="169"/>
      <c r="L25" s="140"/>
      <c r="M25" s="186"/>
      <c r="N25" s="215">
        <f>SUM(N21:N24)</f>
        <v>0</v>
      </c>
      <c r="O25" s="212"/>
      <c r="P25" s="215">
        <f>SUM(P21:P24)</f>
        <v>0</v>
      </c>
      <c r="Q25" s="229"/>
      <c r="R25" s="211">
        <f>IF(N25=0,IF(P25=0,0,"חריגה"),P25/N25)</f>
        <v>0</v>
      </c>
      <c r="S25" s="211"/>
      <c r="T25" s="215">
        <f>SUM(T21:T24)</f>
        <v>0</v>
      </c>
      <c r="U25" s="185"/>
      <c r="V25" s="32"/>
    </row>
    <row r="26" spans="1:22">
      <c r="A26" s="136"/>
      <c r="B26" s="140"/>
      <c r="C26" s="140"/>
      <c r="D26" s="186"/>
      <c r="E26" s="186"/>
      <c r="F26" s="186"/>
      <c r="G26" s="186"/>
      <c r="H26" s="208"/>
      <c r="I26" s="186"/>
      <c r="J26" s="185"/>
      <c r="K26" s="140"/>
      <c r="L26" s="140"/>
      <c r="M26" s="34"/>
      <c r="N26" s="61"/>
      <c r="O26" s="42"/>
      <c r="P26" s="61"/>
      <c r="Q26" s="61"/>
      <c r="R26" s="224"/>
      <c r="S26" s="58"/>
      <c r="T26" s="61"/>
      <c r="U26" s="185"/>
      <c r="V26" s="32"/>
    </row>
    <row r="27" spans="1:22">
      <c r="A27" s="136"/>
      <c r="B27" s="140"/>
      <c r="C27" s="140"/>
      <c r="D27" s="186"/>
      <c r="E27" s="186"/>
      <c r="F27" s="186"/>
      <c r="G27" s="186"/>
      <c r="H27" s="208"/>
      <c r="I27" s="186"/>
      <c r="J27" s="185"/>
      <c r="K27" s="165"/>
      <c r="L27" s="168"/>
      <c r="M27" s="34"/>
      <c r="N27" s="42"/>
      <c r="O27" s="42"/>
      <c r="P27" s="42"/>
      <c r="Q27" s="42"/>
      <c r="R27" s="224"/>
      <c r="S27" s="58"/>
      <c r="T27" s="42"/>
      <c r="U27" s="185"/>
      <c r="V27" s="32"/>
    </row>
    <row r="28" spans="1:22">
      <c r="A28" s="136">
        <v>3</v>
      </c>
      <c r="B28" s="137" t="s">
        <v>113</v>
      </c>
      <c r="C28" s="138"/>
      <c r="D28" s="38"/>
      <c r="E28" s="42"/>
      <c r="F28" s="42"/>
      <c r="G28" s="42"/>
      <c r="H28" s="212"/>
      <c r="I28" s="42"/>
      <c r="J28" s="185"/>
      <c r="K28" s="169">
        <v>8</v>
      </c>
      <c r="L28" s="170" t="s">
        <v>166</v>
      </c>
      <c r="M28" s="34"/>
      <c r="N28" s="42"/>
      <c r="O28" s="42"/>
      <c r="P28" s="42"/>
      <c r="Q28" s="42"/>
      <c r="R28" s="224"/>
      <c r="S28" s="58"/>
      <c r="T28" s="42"/>
      <c r="U28" s="185"/>
      <c r="V28" s="32"/>
    </row>
    <row r="29" spans="1:22">
      <c r="A29" s="136"/>
      <c r="B29" s="138" t="s">
        <v>90</v>
      </c>
      <c r="C29" s="139"/>
      <c r="D29" s="38"/>
      <c r="E29" s="239"/>
      <c r="F29" s="244"/>
      <c r="G29" s="239"/>
      <c r="H29" s="211">
        <f t="shared" ref="H29:H36" si="0">IF(E29=0,IF(G29=0,0,"חריגה"),G29/E29)</f>
        <v>0</v>
      </c>
      <c r="I29" s="239"/>
      <c r="J29" s="282"/>
      <c r="K29" s="169"/>
      <c r="L29" s="168" t="s">
        <v>91</v>
      </c>
      <c r="M29" s="34"/>
      <c r="N29" s="239"/>
      <c r="O29" s="244"/>
      <c r="P29" s="239"/>
      <c r="Q29" s="61"/>
      <c r="R29" s="211">
        <f t="shared" ref="R29:R36" si="1">IF(N29=0,IF(P29=0,0,"חריגה"),P29/N29)</f>
        <v>0</v>
      </c>
      <c r="S29" s="57"/>
      <c r="T29" s="239"/>
      <c r="U29" s="282"/>
      <c r="V29" s="32"/>
    </row>
    <row r="30" spans="1:22">
      <c r="A30" s="136"/>
      <c r="B30" s="138" t="s">
        <v>92</v>
      </c>
      <c r="C30" s="138"/>
      <c r="D30" s="38"/>
      <c r="E30" s="239"/>
      <c r="F30" s="244"/>
      <c r="G30" s="239"/>
      <c r="H30" s="211">
        <f t="shared" si="0"/>
        <v>0</v>
      </c>
      <c r="I30" s="239"/>
      <c r="J30" s="282"/>
      <c r="K30" s="169"/>
      <c r="L30" s="168" t="s">
        <v>93</v>
      </c>
      <c r="M30" s="34"/>
      <c r="N30" s="239"/>
      <c r="O30" s="244"/>
      <c r="P30" s="239"/>
      <c r="Q30" s="61"/>
      <c r="R30" s="211">
        <f t="shared" si="1"/>
        <v>0</v>
      </c>
      <c r="S30" s="57"/>
      <c r="T30" s="239"/>
      <c r="U30" s="282"/>
      <c r="V30" s="32"/>
    </row>
    <row r="31" spans="1:22">
      <c r="A31" s="136"/>
      <c r="B31" s="138" t="s">
        <v>94</v>
      </c>
      <c r="C31" s="139"/>
      <c r="D31" s="38"/>
      <c r="E31" s="241"/>
      <c r="F31" s="242"/>
      <c r="G31" s="241"/>
      <c r="H31" s="211">
        <f t="shared" si="0"/>
        <v>0</v>
      </c>
      <c r="I31" s="241"/>
      <c r="J31" s="282"/>
      <c r="K31" s="169"/>
      <c r="L31" s="168" t="s">
        <v>95</v>
      </c>
      <c r="M31" s="34"/>
      <c r="N31" s="239"/>
      <c r="O31" s="244"/>
      <c r="P31" s="239"/>
      <c r="Q31" s="61"/>
      <c r="R31" s="211">
        <f t="shared" si="1"/>
        <v>0</v>
      </c>
      <c r="S31" s="57"/>
      <c r="T31" s="241"/>
      <c r="U31" s="282"/>
      <c r="V31" s="32"/>
    </row>
    <row r="32" spans="1:22">
      <c r="A32" s="136"/>
      <c r="B32" s="138" t="s">
        <v>215</v>
      </c>
      <c r="C32" s="139"/>
      <c r="D32" s="38"/>
      <c r="E32" s="241"/>
      <c r="F32" s="242"/>
      <c r="G32" s="241"/>
      <c r="H32" s="211">
        <f t="shared" si="0"/>
        <v>0</v>
      </c>
      <c r="I32" s="241"/>
      <c r="J32" s="282"/>
      <c r="K32" s="169"/>
      <c r="L32" s="168" t="s">
        <v>216</v>
      </c>
      <c r="M32" s="34"/>
      <c r="N32" s="239"/>
      <c r="O32" s="244"/>
      <c r="P32" s="239"/>
      <c r="Q32" s="61"/>
      <c r="R32" s="211">
        <f t="shared" si="1"/>
        <v>0</v>
      </c>
      <c r="S32" s="57"/>
      <c r="T32" s="241"/>
      <c r="U32" s="282"/>
      <c r="V32" s="32"/>
    </row>
    <row r="33" spans="1:22">
      <c r="A33" s="136"/>
      <c r="B33" s="138" t="s">
        <v>96</v>
      </c>
      <c r="C33" s="139"/>
      <c r="D33" s="38"/>
      <c r="E33" s="241"/>
      <c r="F33" s="242"/>
      <c r="G33" s="241"/>
      <c r="H33" s="211">
        <f t="shared" si="0"/>
        <v>0</v>
      </c>
      <c r="I33" s="239"/>
      <c r="J33" s="282"/>
      <c r="K33" s="169"/>
      <c r="L33" s="168" t="s">
        <v>97</v>
      </c>
      <c r="M33" s="34"/>
      <c r="N33" s="239"/>
      <c r="O33" s="244"/>
      <c r="P33" s="239"/>
      <c r="Q33" s="61"/>
      <c r="R33" s="211">
        <f t="shared" si="1"/>
        <v>0</v>
      </c>
      <c r="S33" s="57"/>
      <c r="T33" s="239"/>
      <c r="U33" s="282"/>
      <c r="V33" s="32"/>
    </row>
    <row r="34" spans="1:22">
      <c r="A34" s="136"/>
      <c r="B34" s="138" t="s">
        <v>98</v>
      </c>
      <c r="C34" s="139"/>
      <c r="D34" s="38"/>
      <c r="E34" s="239"/>
      <c r="F34" s="244"/>
      <c r="G34" s="239"/>
      <c r="H34" s="211">
        <f t="shared" si="0"/>
        <v>0</v>
      </c>
      <c r="I34" s="239"/>
      <c r="J34" s="283"/>
      <c r="K34" s="169"/>
      <c r="L34" s="168" t="s">
        <v>99</v>
      </c>
      <c r="M34" s="34"/>
      <c r="N34" s="239"/>
      <c r="O34" s="244"/>
      <c r="P34" s="239"/>
      <c r="Q34" s="61"/>
      <c r="R34" s="211">
        <f t="shared" si="1"/>
        <v>0</v>
      </c>
      <c r="S34" s="57"/>
      <c r="T34" s="239"/>
      <c r="U34" s="283"/>
      <c r="V34" s="32"/>
    </row>
    <row r="35" spans="1:22">
      <c r="A35" s="136"/>
      <c r="B35" s="138" t="s">
        <v>100</v>
      </c>
      <c r="C35" s="139"/>
      <c r="D35" s="38"/>
      <c r="E35" s="245"/>
      <c r="F35" s="244"/>
      <c r="G35" s="245"/>
      <c r="H35" s="211">
        <f t="shared" si="0"/>
        <v>0</v>
      </c>
      <c r="I35" s="245"/>
      <c r="J35" s="283"/>
      <c r="K35" s="169"/>
      <c r="L35" s="168" t="s">
        <v>101</v>
      </c>
      <c r="M35" s="34"/>
      <c r="N35" s="245"/>
      <c r="O35" s="244"/>
      <c r="P35" s="245"/>
      <c r="Q35" s="61"/>
      <c r="R35" s="211">
        <f t="shared" si="1"/>
        <v>0</v>
      </c>
      <c r="S35" s="57"/>
      <c r="T35" s="245"/>
      <c r="U35" s="283"/>
      <c r="V35" s="32"/>
    </row>
    <row r="36" spans="1:22">
      <c r="A36" s="136"/>
      <c r="B36" s="138"/>
      <c r="C36" s="138"/>
      <c r="D36" s="38"/>
      <c r="E36" s="215">
        <f>SUM(E29:E35)</f>
        <v>0</v>
      </c>
      <c r="F36" s="212"/>
      <c r="G36" s="215">
        <f>SUM(G29:G35)</f>
        <v>0</v>
      </c>
      <c r="H36" s="211">
        <f t="shared" si="0"/>
        <v>0</v>
      </c>
      <c r="I36" s="215">
        <f>SUM(I29:I35)</f>
        <v>0</v>
      </c>
      <c r="J36" s="185"/>
      <c r="K36" s="169"/>
      <c r="L36" s="140"/>
      <c r="M36" s="34"/>
      <c r="N36" s="215">
        <f>SUM(N29:N35)</f>
        <v>0</v>
      </c>
      <c r="O36" s="212"/>
      <c r="P36" s="215">
        <f>SUM(P29:P35)</f>
        <v>0</v>
      </c>
      <c r="Q36" s="229"/>
      <c r="R36" s="211">
        <f t="shared" si="1"/>
        <v>0</v>
      </c>
      <c r="S36" s="211"/>
      <c r="T36" s="215">
        <f>SUM(T29:T35)</f>
        <v>0</v>
      </c>
      <c r="U36" s="185"/>
      <c r="V36" s="32"/>
    </row>
    <row r="37" spans="1:22">
      <c r="A37" s="136"/>
      <c r="B37" s="140"/>
      <c r="C37" s="140"/>
      <c r="D37" s="186"/>
      <c r="E37" s="186"/>
      <c r="F37" s="186"/>
      <c r="G37" s="186"/>
      <c r="H37" s="208"/>
      <c r="I37" s="186"/>
      <c r="J37" s="185"/>
      <c r="K37" s="140"/>
      <c r="L37" s="168"/>
      <c r="M37" s="33"/>
      <c r="N37" s="42"/>
      <c r="O37" s="40"/>
      <c r="P37" s="42"/>
      <c r="Q37" s="42"/>
      <c r="R37" s="224"/>
      <c r="S37" s="58"/>
      <c r="T37" s="42"/>
      <c r="U37" s="185"/>
      <c r="V37" s="32"/>
    </row>
    <row r="38" spans="1:22">
      <c r="A38" s="136">
        <v>4</v>
      </c>
      <c r="B38" s="137" t="s">
        <v>102</v>
      </c>
      <c r="C38" s="138"/>
      <c r="D38" s="38"/>
      <c r="E38" s="42"/>
      <c r="F38" s="42"/>
      <c r="G38" s="42"/>
      <c r="H38" s="212"/>
      <c r="I38" s="42"/>
      <c r="J38" s="185"/>
      <c r="K38" s="169">
        <v>9</v>
      </c>
      <c r="L38" s="170" t="s">
        <v>167</v>
      </c>
      <c r="M38" s="33"/>
      <c r="N38" s="40"/>
      <c r="O38" s="40"/>
      <c r="P38" s="40"/>
      <c r="Q38" s="40"/>
      <c r="R38" s="224"/>
      <c r="S38" s="58"/>
      <c r="T38" s="42"/>
      <c r="U38" s="185"/>
      <c r="V38" s="32"/>
    </row>
    <row r="39" spans="1:22">
      <c r="A39" s="136"/>
      <c r="B39" s="142" t="s">
        <v>171</v>
      </c>
      <c r="C39" s="138"/>
      <c r="D39" s="38"/>
      <c r="E39" s="244"/>
      <c r="F39" s="244"/>
      <c r="G39" s="244"/>
      <c r="H39" s="211">
        <f t="shared" ref="H39:H46" si="2">IF(E39=0,IF(G39=0,0,"חריגה"),G39/E39)</f>
        <v>0</v>
      </c>
      <c r="I39" s="244"/>
      <c r="J39" s="282"/>
      <c r="K39" s="169"/>
      <c r="L39" s="171" t="s">
        <v>172</v>
      </c>
      <c r="M39" s="33"/>
      <c r="N39" s="242"/>
      <c r="O39" s="242"/>
      <c r="P39" s="242"/>
      <c r="Q39" s="40"/>
      <c r="R39" s="211">
        <f t="shared" ref="R39:R46" si="3">IF(N39=0,IF(P39=0,0,"חריגה"),P39/N39)</f>
        <v>0</v>
      </c>
      <c r="S39" s="58"/>
      <c r="T39" s="244"/>
      <c r="U39" s="282"/>
      <c r="V39" s="32"/>
    </row>
    <row r="40" spans="1:22">
      <c r="A40" s="136"/>
      <c r="B40" s="138" t="s">
        <v>103</v>
      </c>
      <c r="C40" s="138"/>
      <c r="D40" s="38"/>
      <c r="E40" s="239"/>
      <c r="F40" s="244"/>
      <c r="G40" s="239"/>
      <c r="H40" s="211">
        <f t="shared" si="2"/>
        <v>0</v>
      </c>
      <c r="I40" s="239"/>
      <c r="J40" s="282"/>
      <c r="K40" s="167"/>
      <c r="L40" s="138" t="s">
        <v>104</v>
      </c>
      <c r="M40" s="34"/>
      <c r="N40" s="239"/>
      <c r="O40" s="244"/>
      <c r="P40" s="239"/>
      <c r="Q40" s="61"/>
      <c r="R40" s="211">
        <f t="shared" si="3"/>
        <v>0</v>
      </c>
      <c r="S40" s="57"/>
      <c r="T40" s="239"/>
      <c r="U40" s="282"/>
      <c r="V40" s="32"/>
    </row>
    <row r="41" spans="1:22">
      <c r="A41" s="136"/>
      <c r="B41" s="138" t="s">
        <v>105</v>
      </c>
      <c r="C41" s="138"/>
      <c r="D41" s="38"/>
      <c r="E41" s="241"/>
      <c r="F41" s="244"/>
      <c r="G41" s="239"/>
      <c r="H41" s="211">
        <f t="shared" si="2"/>
        <v>0</v>
      </c>
      <c r="I41" s="239"/>
      <c r="J41" s="282"/>
      <c r="K41" s="167"/>
      <c r="L41" s="138" t="s">
        <v>106</v>
      </c>
      <c r="M41" s="34"/>
      <c r="N41" s="239"/>
      <c r="O41" s="244"/>
      <c r="P41" s="239"/>
      <c r="Q41" s="61"/>
      <c r="R41" s="211">
        <f t="shared" si="3"/>
        <v>0</v>
      </c>
      <c r="S41" s="57"/>
      <c r="T41" s="239"/>
      <c r="U41" s="282"/>
      <c r="V41" s="32"/>
    </row>
    <row r="42" spans="1:22">
      <c r="A42" s="136"/>
      <c r="B42" s="138"/>
      <c r="C42" s="138"/>
      <c r="D42" s="38"/>
      <c r="E42" s="215">
        <f>SUM(E39:E41)</f>
        <v>0</v>
      </c>
      <c r="F42" s="212"/>
      <c r="G42" s="215">
        <f>SUM(G39:G41)</f>
        <v>0</v>
      </c>
      <c r="H42" s="211">
        <f t="shared" si="2"/>
        <v>0</v>
      </c>
      <c r="I42" s="215">
        <f>SUM(I39:I41)</f>
        <v>0</v>
      </c>
      <c r="J42" s="185"/>
      <c r="K42" s="140"/>
      <c r="L42" s="140"/>
      <c r="M42" s="34"/>
      <c r="N42" s="215">
        <f>SUM(N39:N41)</f>
        <v>0</v>
      </c>
      <c r="O42" s="212"/>
      <c r="P42" s="215">
        <f>SUM(P39:P41)</f>
        <v>0</v>
      </c>
      <c r="Q42" s="229"/>
      <c r="R42" s="211">
        <f t="shared" si="3"/>
        <v>0</v>
      </c>
      <c r="S42" s="211"/>
      <c r="T42" s="215">
        <f>SUM(T39:T41)</f>
        <v>0</v>
      </c>
      <c r="U42" s="185"/>
      <c r="V42" s="32"/>
    </row>
    <row r="43" spans="1:22">
      <c r="A43" s="136"/>
      <c r="B43" s="140"/>
      <c r="C43" s="140"/>
      <c r="D43" s="186"/>
      <c r="E43" s="186"/>
      <c r="F43" s="186"/>
      <c r="G43" s="186"/>
      <c r="H43" s="208"/>
      <c r="I43" s="186"/>
      <c r="J43" s="186"/>
      <c r="K43" s="136"/>
      <c r="L43" s="140"/>
      <c r="M43" s="186"/>
      <c r="N43" s="186"/>
      <c r="O43" s="186"/>
      <c r="P43" s="186"/>
      <c r="Q43" s="186"/>
      <c r="R43" s="208"/>
      <c r="S43" s="186"/>
      <c r="T43" s="186"/>
      <c r="U43" s="185"/>
      <c r="V43" s="32"/>
    </row>
    <row r="44" spans="1:22">
      <c r="A44" s="143">
        <v>59</v>
      </c>
      <c r="B44" s="137" t="s">
        <v>151</v>
      </c>
      <c r="C44" s="140"/>
      <c r="D44" s="186"/>
      <c r="E44" s="246"/>
      <c r="F44" s="244"/>
      <c r="G44" s="246"/>
      <c r="H44" s="211">
        <f t="shared" si="2"/>
        <v>0</v>
      </c>
      <c r="I44" s="246"/>
      <c r="J44" s="282"/>
      <c r="K44" s="172" t="s">
        <v>107</v>
      </c>
      <c r="L44" s="173" t="s">
        <v>148</v>
      </c>
      <c r="M44" s="34"/>
      <c r="N44" s="246">
        <v>0</v>
      </c>
      <c r="O44" s="249"/>
      <c r="P44" s="246"/>
      <c r="Q44" s="41"/>
      <c r="R44" s="211">
        <f t="shared" si="3"/>
        <v>0</v>
      </c>
      <c r="S44" s="57"/>
      <c r="T44" s="246"/>
      <c r="U44" s="283"/>
      <c r="V44" s="32"/>
    </row>
    <row r="45" spans="1:22">
      <c r="A45" s="136"/>
      <c r="B45" s="138"/>
      <c r="C45" s="138"/>
      <c r="D45" s="38"/>
      <c r="E45" s="46"/>
      <c r="F45" s="46"/>
      <c r="G45" s="46"/>
      <c r="H45" s="213"/>
      <c r="I45" s="46"/>
      <c r="J45" s="44"/>
      <c r="K45" s="174"/>
      <c r="L45" s="175"/>
      <c r="M45" s="33"/>
      <c r="N45" s="42"/>
      <c r="O45" s="45"/>
      <c r="P45" s="42"/>
      <c r="Q45" s="42"/>
      <c r="R45" s="224"/>
      <c r="S45" s="58"/>
      <c r="T45" s="46"/>
      <c r="U45" s="44"/>
      <c r="V45" s="32"/>
    </row>
    <row r="46" spans="1:22" ht="15" thickBot="1">
      <c r="A46" s="136"/>
      <c r="B46" s="144" t="s">
        <v>108</v>
      </c>
      <c r="C46" s="138"/>
      <c r="D46" s="38"/>
      <c r="E46" s="216">
        <f>E15+E25+E36+E42+E44</f>
        <v>0</v>
      </c>
      <c r="F46" s="217"/>
      <c r="G46" s="216">
        <f>G15+G25+G36+G42+G44</f>
        <v>0</v>
      </c>
      <c r="H46" s="211">
        <f t="shared" si="2"/>
        <v>0</v>
      </c>
      <c r="I46" s="216">
        <f>I15+I25+I36+I42+I44</f>
        <v>0</v>
      </c>
      <c r="J46" s="44"/>
      <c r="K46" s="174"/>
      <c r="L46" s="144" t="s">
        <v>108</v>
      </c>
      <c r="M46" s="33"/>
      <c r="N46" s="226">
        <f>N14+N18+N25+N36+N44+N42</f>
        <v>0</v>
      </c>
      <c r="O46" s="227"/>
      <c r="P46" s="226">
        <f>P14+P18+P25+P36+P44+P42</f>
        <v>0</v>
      </c>
      <c r="Q46" s="228"/>
      <c r="R46" s="225">
        <f t="shared" si="3"/>
        <v>0</v>
      </c>
      <c r="S46" s="225"/>
      <c r="T46" s="226">
        <f>T14+T18+T25+T36+T44+T42</f>
        <v>0</v>
      </c>
      <c r="U46" s="185"/>
      <c r="V46" s="32"/>
    </row>
    <row r="47" spans="1:22" ht="15" thickTop="1">
      <c r="A47" s="136"/>
      <c r="B47" s="138"/>
      <c r="C47" s="138"/>
      <c r="D47" s="38"/>
      <c r="E47" s="218"/>
      <c r="F47" s="218"/>
      <c r="G47" s="218"/>
      <c r="H47" s="214"/>
      <c r="I47" s="218"/>
      <c r="J47" s="185"/>
      <c r="K47" s="140"/>
      <c r="L47" s="140"/>
      <c r="M47" s="186"/>
      <c r="N47" s="186"/>
      <c r="O47" s="186"/>
      <c r="P47" s="186"/>
      <c r="Q47" s="186"/>
      <c r="R47" s="186"/>
      <c r="S47" s="186"/>
      <c r="T47" s="186"/>
      <c r="U47" s="185" t="s">
        <v>192</v>
      </c>
      <c r="V47" s="32"/>
    </row>
    <row r="48" spans="1:22">
      <c r="A48" s="136"/>
      <c r="B48" s="144" t="s">
        <v>109</v>
      </c>
      <c r="C48" s="144"/>
      <c r="D48" s="48"/>
      <c r="E48" s="219">
        <f>E46</f>
        <v>0</v>
      </c>
      <c r="F48" s="220"/>
      <c r="G48" s="219">
        <f>G46</f>
        <v>0</v>
      </c>
      <c r="H48" s="211">
        <f>IF(E48=0,0,G48/E48)</f>
        <v>0</v>
      </c>
      <c r="I48" s="219">
        <f>I46</f>
        <v>0</v>
      </c>
      <c r="J48" s="185"/>
      <c r="K48" s="140"/>
      <c r="L48" s="140"/>
      <c r="M48" s="186"/>
      <c r="N48" s="186"/>
      <c r="O48" s="186"/>
      <c r="P48" s="186"/>
      <c r="Q48" s="186"/>
      <c r="R48" s="186"/>
      <c r="S48" s="186"/>
      <c r="T48" s="186"/>
      <c r="U48" s="185"/>
      <c r="V48" s="32"/>
    </row>
    <row r="49" spans="1:22">
      <c r="A49" s="136"/>
      <c r="B49" s="144" t="s">
        <v>110</v>
      </c>
      <c r="C49" s="144"/>
      <c r="D49" s="48"/>
      <c r="E49" s="221">
        <f>N46</f>
        <v>0</v>
      </c>
      <c r="F49" s="220"/>
      <c r="G49" s="221">
        <f>P46</f>
        <v>0</v>
      </c>
      <c r="H49" s="211">
        <f>IF(E49=0,0,G49/E49)</f>
        <v>0</v>
      </c>
      <c r="I49" s="221">
        <f>T46</f>
        <v>0</v>
      </c>
      <c r="J49" s="185"/>
      <c r="K49" s="140"/>
      <c r="L49" s="140"/>
      <c r="M49" s="186"/>
      <c r="N49" s="186"/>
      <c r="O49" s="186"/>
      <c r="P49" s="186"/>
      <c r="Q49" s="186"/>
      <c r="R49" s="186"/>
      <c r="S49" s="186"/>
      <c r="T49" s="186"/>
      <c r="U49" s="185"/>
      <c r="V49" s="32"/>
    </row>
    <row r="50" spans="1:22" ht="15" thickBot="1">
      <c r="A50" s="136"/>
      <c r="B50" s="144" t="s">
        <v>136</v>
      </c>
      <c r="C50" s="144"/>
      <c r="D50" s="48"/>
      <c r="E50" s="222">
        <f>E48-E49</f>
        <v>0</v>
      </c>
      <c r="F50" s="220"/>
      <c r="G50" s="222">
        <f>G48-G49</f>
        <v>0</v>
      </c>
      <c r="H50" s="211"/>
      <c r="I50" s="222">
        <f>I48-I49</f>
        <v>0</v>
      </c>
      <c r="J50" s="185"/>
      <c r="K50" s="140"/>
      <c r="L50" s="140"/>
      <c r="M50" s="186"/>
      <c r="N50" s="186"/>
      <c r="O50" s="186"/>
      <c r="P50" s="186"/>
      <c r="Q50" s="186"/>
      <c r="R50" s="186"/>
      <c r="S50" s="186"/>
      <c r="T50" s="186"/>
      <c r="U50" s="185"/>
      <c r="V50" s="32"/>
    </row>
    <row r="51" spans="1:22" ht="15" thickTop="1">
      <c r="A51" s="136"/>
      <c r="B51" s="140"/>
      <c r="C51" s="140"/>
      <c r="D51" s="186"/>
      <c r="E51" s="41"/>
      <c r="F51" s="42"/>
      <c r="G51" s="41"/>
      <c r="H51" s="42"/>
      <c r="I51" s="41"/>
      <c r="J51" s="185"/>
      <c r="K51" s="140"/>
      <c r="L51" s="140"/>
      <c r="M51" s="186"/>
      <c r="N51" s="270" t="s">
        <v>197</v>
      </c>
      <c r="O51" s="186"/>
      <c r="P51" s="186"/>
      <c r="Q51" s="186"/>
      <c r="R51" s="73" t="s">
        <v>169</v>
      </c>
      <c r="S51" s="186"/>
      <c r="T51" s="186"/>
      <c r="U51" s="185"/>
      <c r="V51" s="32"/>
    </row>
    <row r="52" spans="1:22" ht="25.5">
      <c r="A52" s="75"/>
      <c r="D52" s="186"/>
      <c r="J52" s="185"/>
      <c r="K52" s="167">
        <v>10</v>
      </c>
      <c r="L52" s="170" t="s">
        <v>168</v>
      </c>
      <c r="M52" s="34"/>
      <c r="N52" s="61" t="s">
        <v>27</v>
      </c>
      <c r="O52" s="42"/>
      <c r="P52" s="61" t="s">
        <v>22</v>
      </c>
      <c r="Q52" s="61"/>
      <c r="R52" s="58" t="s">
        <v>217</v>
      </c>
      <c r="S52" s="58"/>
      <c r="T52" s="285" t="s">
        <v>218</v>
      </c>
      <c r="U52" s="185"/>
      <c r="V52" s="32"/>
    </row>
    <row r="53" spans="1:22">
      <c r="A53" s="75"/>
      <c r="D53" s="186"/>
      <c r="J53" s="185"/>
      <c r="K53" s="167"/>
      <c r="L53" s="168" t="s">
        <v>146</v>
      </c>
      <c r="M53" s="34"/>
      <c r="N53" s="239"/>
      <c r="O53" s="244"/>
      <c r="P53" s="239"/>
      <c r="Q53" s="239"/>
      <c r="R53" s="266"/>
      <c r="S53" s="267"/>
      <c r="T53" s="239"/>
      <c r="U53" s="185"/>
      <c r="V53" s="32"/>
    </row>
    <row r="54" spans="1:22">
      <c r="A54" s="75"/>
      <c r="D54" s="186"/>
      <c r="J54" s="185"/>
      <c r="K54" s="167"/>
      <c r="L54" s="168" t="s">
        <v>147</v>
      </c>
      <c r="M54" s="34"/>
      <c r="N54" s="239"/>
      <c r="O54" s="244"/>
      <c r="P54" s="239"/>
      <c r="Q54" s="239"/>
      <c r="R54" s="266"/>
      <c r="S54" s="267"/>
      <c r="T54" s="239"/>
      <c r="U54" s="185"/>
      <c r="V54" s="32"/>
    </row>
    <row r="55" spans="1:22">
      <c r="A55" s="75"/>
      <c r="D55" s="186"/>
      <c r="J55" s="185"/>
      <c r="K55" s="167"/>
      <c r="L55" s="168" t="s">
        <v>145</v>
      </c>
      <c r="M55" s="34"/>
      <c r="N55" s="239"/>
      <c r="O55" s="244"/>
      <c r="P55" s="239"/>
      <c r="Q55" s="239"/>
      <c r="R55" s="266"/>
      <c r="S55" s="267"/>
      <c r="T55" s="239"/>
      <c r="U55" s="185"/>
      <c r="V55" s="32"/>
    </row>
    <row r="56" spans="1:22">
      <c r="A56" s="75"/>
      <c r="D56" s="186"/>
      <c r="J56" s="185"/>
      <c r="K56" s="167"/>
      <c r="L56" s="168" t="s">
        <v>232</v>
      </c>
      <c r="N56" s="239"/>
      <c r="O56" s="244"/>
      <c r="P56" s="239"/>
      <c r="Q56" s="239"/>
      <c r="R56" s="266"/>
      <c r="S56" s="267"/>
      <c r="T56" s="239"/>
      <c r="U56" s="185"/>
      <c r="V56" s="32"/>
    </row>
    <row r="57" spans="1:22">
      <c r="A57" s="75"/>
      <c r="D57" s="186"/>
      <c r="J57" s="44"/>
      <c r="K57" s="140"/>
      <c r="L57" s="168" t="s">
        <v>170</v>
      </c>
      <c r="M57" s="34"/>
      <c r="N57" s="215">
        <f>SUM(N53:N56)</f>
        <v>0</v>
      </c>
      <c r="O57" s="212"/>
      <c r="P57" s="215">
        <f>SUM(P53:P56)</f>
        <v>0</v>
      </c>
      <c r="Q57" s="231"/>
      <c r="R57" s="268">
        <f>SUM(R53:R56)</f>
        <v>0</v>
      </c>
      <c r="S57" s="269"/>
      <c r="T57" s="329">
        <f>SUM(T53:T56)</f>
        <v>0</v>
      </c>
      <c r="U57" s="44"/>
      <c r="V57" s="32"/>
    </row>
    <row r="58" spans="1:22">
      <c r="A58" s="75"/>
      <c r="D58" s="186"/>
      <c r="J58" s="185"/>
      <c r="M58" s="186"/>
      <c r="U58" s="185"/>
      <c r="V58" s="32"/>
    </row>
    <row r="59" spans="1:22" ht="9" customHeight="1">
      <c r="A59" s="75"/>
      <c r="B59" s="33"/>
      <c r="C59" s="33"/>
      <c r="D59" s="33"/>
      <c r="E59" s="33"/>
      <c r="F59" s="33"/>
      <c r="G59" s="33"/>
      <c r="H59" s="33"/>
      <c r="I59" s="33"/>
      <c r="J59" s="47"/>
      <c r="M59" s="186"/>
      <c r="U59" s="47"/>
      <c r="V59" s="32"/>
    </row>
    <row r="60" spans="1:22">
      <c r="A60" s="75"/>
      <c r="C60" s="39"/>
      <c r="D60" s="39"/>
      <c r="J60" s="185"/>
      <c r="M60" s="186"/>
      <c r="U60" s="188"/>
      <c r="V60" s="39"/>
    </row>
    <row r="61" spans="1:22">
      <c r="A61" s="77"/>
      <c r="B61" s="265" t="s">
        <v>196</v>
      </c>
      <c r="C61" s="49"/>
      <c r="D61" s="50"/>
      <c r="E61" s="51"/>
      <c r="F61" s="51"/>
      <c r="G61" s="51"/>
      <c r="H61" s="51"/>
      <c r="I61" s="51"/>
      <c r="J61" s="52"/>
      <c r="K61" s="53"/>
      <c r="L61" s="74"/>
      <c r="M61" s="54"/>
      <c r="N61" s="50"/>
      <c r="O61" s="50"/>
      <c r="P61" s="50"/>
      <c r="Q61" s="50"/>
      <c r="R61" s="50"/>
      <c r="S61" s="50"/>
      <c r="T61" s="51"/>
      <c r="U61" s="52"/>
      <c r="V61" s="32"/>
    </row>
    <row r="62" spans="1:22">
      <c r="L62" s="33"/>
    </row>
    <row r="63" spans="1:22">
      <c r="L63" s="46"/>
    </row>
  </sheetData>
  <sheetProtection password="DC2A" sheet="1" objects="1" scenarios="1" selectLockedCells="1"/>
  <mergeCells count="9">
    <mergeCell ref="B2:U2"/>
    <mergeCell ref="B3:U3"/>
    <mergeCell ref="B4:U4"/>
    <mergeCell ref="B12:C12"/>
    <mergeCell ref="B7:C8"/>
    <mergeCell ref="D7:D8"/>
    <mergeCell ref="L7:L8"/>
    <mergeCell ref="M7:M8"/>
    <mergeCell ref="B5:U5"/>
  </mergeCells>
  <phoneticPr fontId="0" type="noConversion"/>
  <dataValidations count="1">
    <dataValidation type="whole" allowBlank="1" showInputMessage="1" showErrorMessage="1" sqref="E11:G14 I11:I14 E21:G24 I21:I24 N11:P13 T10:T13 N16:P17 T16:T17 N21:P24 T21:T24 E29:G35 I29:I35 N29:P35 T29:T35 E39:G41 N39:P41 T39:T41 E44:G44 I44 N44:P44 T44" xr:uid="{00000000-0002-0000-0900-000000000000}">
      <formula1>-9.99999999999999E+42</formula1>
      <formula2>9.99999999999999E+45</formula2>
    </dataValidation>
  </dataValidations>
  <pageMargins left="0.74803149606299213" right="0.74803149606299213" top="0.98425196850393704" bottom="0.98425196850393704" header="0.51181102362204722" footer="0.51181102362204722"/>
  <pageSetup paperSize="9" scale="61" firstPageNumber="11" orientation="portrait" blackAndWhite="1" useFirstPageNumber="1" horizontalDpi="300" verticalDpi="300" r:id="rId1"/>
  <headerFooter alignWithMargins="0">
    <oddFooter>&amp;C&amp;P</oddFooter>
  </headerFooter>
  <ignoredErrors>
    <ignoredError sqref="B5"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rightToLeft="1" zoomScale="90" zoomScaleNormal="90" workbookViewId="0">
      <selection activeCell="L18" sqref="L18"/>
    </sheetView>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228"/>
  <sheetViews>
    <sheetView rightToLeft="1" topLeftCell="A13" zoomScaleNormal="100" workbookViewId="0">
      <selection activeCell="L18" sqref="L18"/>
    </sheetView>
  </sheetViews>
  <sheetFormatPr defaultColWidth="3.625" defaultRowHeight="15.75"/>
  <cols>
    <col min="1" max="1" width="1.75" style="1" customWidth="1"/>
    <col min="2" max="2" width="3" style="1" customWidth="1"/>
    <col min="3" max="3" width="2.625" style="1" customWidth="1"/>
    <col min="4" max="4" width="3.75" style="1" customWidth="1"/>
    <col min="5" max="5" width="6.25" style="1" customWidth="1"/>
    <col min="6" max="6" width="5.125" style="1" customWidth="1"/>
    <col min="7" max="8" width="4.125" style="1" customWidth="1"/>
    <col min="9" max="9" width="5.125" style="1" customWidth="1"/>
    <col min="10" max="10" width="4.625" style="1" customWidth="1"/>
    <col min="11" max="11" width="5.375" style="1" customWidth="1"/>
    <col min="12" max="12" width="4.875" style="1" customWidth="1"/>
    <col min="13" max="13" width="8.75" style="1" customWidth="1"/>
    <col min="14" max="14" width="1.375" style="1" customWidth="1"/>
    <col min="15" max="15" width="8.375" style="1" customWidth="1"/>
    <col min="16" max="16" width="1.625" style="1" customWidth="1"/>
    <col min="17" max="17" width="8.5" style="1" bestFit="1" customWidth="1"/>
    <col min="18" max="18" width="1.875" style="1" customWidth="1"/>
    <col min="19" max="19" width="7.375" style="1" hidden="1" customWidth="1"/>
    <col min="20" max="20" width="2.625" style="1" customWidth="1"/>
    <col min="21" max="21" width="5.375" style="1" bestFit="1" customWidth="1"/>
    <col min="22" max="16384" width="3.625" style="1"/>
  </cols>
  <sheetData>
    <row r="2" spans="1:19">
      <c r="A2" s="397" t="str">
        <f>'מאזן -טופס 1'!A6</f>
        <v xml:space="preserve">ועד מקומי- </v>
      </c>
      <c r="B2" s="397"/>
      <c r="C2" s="397"/>
      <c r="D2" s="397"/>
      <c r="E2" s="397"/>
      <c r="F2" s="397"/>
      <c r="G2" s="397"/>
      <c r="H2" s="397"/>
      <c r="I2" s="397"/>
      <c r="J2" s="397"/>
      <c r="K2" s="397"/>
      <c r="L2" s="397"/>
      <c r="M2" s="397"/>
      <c r="N2" s="397"/>
      <c r="O2" s="397"/>
      <c r="P2" s="397"/>
      <c r="Q2" s="397"/>
      <c r="R2" s="397"/>
    </row>
    <row r="3" spans="1:19">
      <c r="A3" s="397"/>
      <c r="B3" s="397"/>
      <c r="C3" s="397"/>
      <c r="D3" s="397"/>
      <c r="E3" s="397"/>
      <c r="F3" s="397"/>
      <c r="G3" s="397"/>
      <c r="H3" s="397"/>
      <c r="I3" s="397"/>
      <c r="J3" s="397"/>
      <c r="K3" s="397"/>
      <c r="L3" s="397"/>
      <c r="M3" s="397"/>
      <c r="N3" s="397"/>
      <c r="O3" s="397"/>
      <c r="P3" s="397"/>
      <c r="Q3" s="397"/>
      <c r="R3" s="397"/>
    </row>
    <row r="4" spans="1:19">
      <c r="A4" s="397" t="s">
        <v>44</v>
      </c>
      <c r="B4" s="397"/>
      <c r="C4" s="397"/>
      <c r="D4" s="397"/>
      <c r="E4" s="397"/>
      <c r="F4" s="397"/>
      <c r="G4" s="397"/>
      <c r="H4" s="397"/>
      <c r="I4" s="397"/>
      <c r="J4" s="397"/>
      <c r="K4" s="397"/>
      <c r="L4" s="397"/>
      <c r="M4" s="397"/>
      <c r="N4" s="397"/>
      <c r="O4" s="397"/>
      <c r="P4" s="397"/>
      <c r="Q4" s="397"/>
      <c r="R4" s="397"/>
    </row>
    <row r="5" spans="1:19" ht="13.5" customHeight="1">
      <c r="A5" s="126"/>
      <c r="B5" s="369"/>
      <c r="C5" s="369"/>
      <c r="D5" s="369"/>
      <c r="E5" s="369"/>
      <c r="F5" s="370"/>
      <c r="G5" s="370"/>
      <c r="H5" s="370"/>
      <c r="I5" s="370"/>
      <c r="J5" s="370"/>
      <c r="K5" s="370"/>
      <c r="L5" s="370"/>
      <c r="M5" s="370"/>
      <c r="N5" s="370"/>
      <c r="O5" s="370"/>
      <c r="P5" s="370"/>
      <c r="Q5" s="369"/>
      <c r="R5" s="369"/>
    </row>
    <row r="6" spans="1:19">
      <c r="A6" s="310"/>
      <c r="B6" s="126"/>
      <c r="C6" s="126"/>
      <c r="D6" s="341" t="s">
        <v>45</v>
      </c>
      <c r="E6" s="126"/>
      <c r="F6" s="126"/>
      <c r="G6" s="126"/>
      <c r="H6" s="126"/>
      <c r="I6" s="126"/>
      <c r="J6" s="126"/>
      <c r="K6" s="126"/>
      <c r="L6" s="126"/>
      <c r="M6" s="126"/>
      <c r="N6" s="126"/>
      <c r="O6" s="126"/>
      <c r="P6" s="126"/>
      <c r="Q6" s="341" t="s">
        <v>12</v>
      </c>
      <c r="R6" s="126"/>
    </row>
    <row r="7" spans="1:19" ht="9.75" customHeight="1">
      <c r="A7" s="126"/>
      <c r="B7" s="126"/>
      <c r="C7" s="126"/>
      <c r="D7" s="126"/>
      <c r="E7" s="126"/>
      <c r="F7" s="126"/>
      <c r="G7" s="126"/>
      <c r="H7" s="126"/>
      <c r="I7" s="126"/>
      <c r="J7" s="126"/>
      <c r="K7" s="126"/>
      <c r="L7" s="126"/>
      <c r="M7" s="126"/>
      <c r="N7" s="126"/>
      <c r="O7" s="126"/>
      <c r="P7" s="126"/>
      <c r="Q7" s="126"/>
      <c r="R7" s="126"/>
    </row>
    <row r="8" spans="1:19" ht="9.75" customHeight="1">
      <c r="A8" s="126"/>
      <c r="B8" s="126"/>
      <c r="C8" s="126"/>
      <c r="D8" s="126"/>
      <c r="E8" s="126"/>
      <c r="F8" s="126"/>
      <c r="G8" s="126"/>
      <c r="H8" s="126"/>
      <c r="I8" s="126"/>
      <c r="J8" s="126"/>
      <c r="K8" s="126"/>
      <c r="L8" s="126"/>
      <c r="M8" s="126"/>
      <c r="N8" s="126"/>
      <c r="O8" s="126"/>
      <c r="P8" s="126"/>
      <c r="Q8" s="126"/>
      <c r="R8" s="126"/>
    </row>
    <row r="9" spans="1:19" ht="15.75" customHeight="1">
      <c r="A9" s="342"/>
      <c r="B9" s="342"/>
      <c r="C9" s="126">
        <v>1</v>
      </c>
      <c r="D9" s="126" t="s">
        <v>46</v>
      </c>
      <c r="E9" s="126"/>
      <c r="F9" s="126"/>
      <c r="G9" s="126"/>
      <c r="H9" s="126"/>
      <c r="I9" s="126"/>
      <c r="J9" s="126"/>
      <c r="K9" s="126"/>
      <c r="L9" s="126"/>
      <c r="M9" s="126"/>
      <c r="N9" s="126"/>
      <c r="O9" s="126"/>
      <c r="P9" s="126"/>
      <c r="Q9" s="126">
        <v>2</v>
      </c>
      <c r="R9" s="126"/>
      <c r="S9" s="9"/>
    </row>
    <row r="10" spans="1:19">
      <c r="A10" s="342"/>
      <c r="B10" s="342"/>
      <c r="C10" s="126"/>
      <c r="D10" s="126"/>
      <c r="E10" s="126"/>
      <c r="F10" s="126"/>
      <c r="G10" s="126"/>
      <c r="H10" s="126"/>
      <c r="I10" s="126"/>
      <c r="J10" s="126"/>
      <c r="K10" s="126"/>
      <c r="L10" s="126"/>
      <c r="M10" s="126"/>
      <c r="N10" s="126"/>
      <c r="O10" s="126"/>
      <c r="P10" s="126"/>
      <c r="Q10" s="126"/>
      <c r="R10" s="126"/>
      <c r="S10" s="67"/>
    </row>
    <row r="11" spans="1:19" ht="15.75" customHeight="1">
      <c r="A11" s="342"/>
      <c r="B11" s="342"/>
      <c r="C11" s="126">
        <v>2</v>
      </c>
      <c r="D11" s="126" t="s">
        <v>47</v>
      </c>
      <c r="E11" s="126"/>
      <c r="F11" s="126"/>
      <c r="G11" s="126"/>
      <c r="H11" s="126"/>
      <c r="I11" s="126"/>
      <c r="J11" s="126"/>
      <c r="K11" s="126"/>
      <c r="L11" s="126"/>
      <c r="M11" s="126"/>
      <c r="N11" s="126"/>
      <c r="O11" s="126"/>
      <c r="P11" s="126"/>
      <c r="Q11" s="126">
        <v>3</v>
      </c>
      <c r="R11" s="126"/>
      <c r="S11" s="9"/>
    </row>
    <row r="12" spans="1:19">
      <c r="A12" s="342"/>
      <c r="B12" s="342"/>
      <c r="C12" s="126"/>
      <c r="D12" s="126"/>
      <c r="E12" s="126"/>
      <c r="F12" s="126"/>
      <c r="G12" s="126"/>
      <c r="H12" s="126"/>
      <c r="I12" s="126"/>
      <c r="J12" s="126"/>
      <c r="K12" s="126"/>
      <c r="L12" s="126"/>
      <c r="M12" s="126"/>
      <c r="N12" s="126"/>
      <c r="O12" s="126"/>
      <c r="P12" s="126"/>
      <c r="Q12" s="126"/>
      <c r="R12" s="126"/>
      <c r="S12" s="71"/>
    </row>
    <row r="13" spans="1:19" ht="15.75" customHeight="1">
      <c r="A13" s="342"/>
      <c r="B13" s="342"/>
      <c r="C13" s="126">
        <v>3</v>
      </c>
      <c r="D13" s="126" t="s">
        <v>245</v>
      </c>
      <c r="E13" s="126"/>
      <c r="F13" s="126"/>
      <c r="G13" s="126"/>
      <c r="H13" s="126"/>
      <c r="I13" s="126"/>
      <c r="J13" s="126"/>
      <c r="K13" s="126"/>
      <c r="L13" s="126"/>
      <c r="M13" s="126"/>
      <c r="N13" s="126"/>
      <c r="O13" s="126"/>
      <c r="P13" s="126"/>
      <c r="Q13" s="126">
        <v>4</v>
      </c>
      <c r="R13" s="126"/>
      <c r="S13" s="9"/>
    </row>
    <row r="14" spans="1:19">
      <c r="A14" s="342"/>
      <c r="B14" s="342"/>
      <c r="C14" s="126"/>
      <c r="D14" s="126"/>
      <c r="E14" s="126"/>
      <c r="F14" s="126"/>
      <c r="G14" s="126"/>
      <c r="H14" s="126"/>
      <c r="I14" s="126"/>
      <c r="J14" s="126"/>
      <c r="K14" s="126"/>
      <c r="L14" s="126"/>
      <c r="M14" s="126"/>
      <c r="N14" s="126"/>
      <c r="O14" s="126"/>
      <c r="P14" s="126"/>
      <c r="Q14" s="126"/>
      <c r="R14" s="126"/>
      <c r="S14" s="71"/>
    </row>
    <row r="15" spans="1:19" ht="17.25" customHeight="1">
      <c r="A15" s="342"/>
      <c r="B15" s="342"/>
      <c r="C15" s="362">
        <v>4</v>
      </c>
      <c r="D15" s="362" t="s">
        <v>48</v>
      </c>
      <c r="E15" s="362"/>
      <c r="F15" s="362"/>
      <c r="G15" s="362"/>
      <c r="H15" s="362"/>
      <c r="I15" s="362"/>
      <c r="J15" s="362"/>
      <c r="K15" s="362"/>
      <c r="L15" s="362"/>
      <c r="M15" s="362"/>
      <c r="N15" s="362"/>
      <c r="O15" s="362"/>
      <c r="P15" s="362"/>
      <c r="Q15" s="362">
        <v>5</v>
      </c>
      <c r="R15" s="126"/>
      <c r="S15" s="66"/>
    </row>
    <row r="16" spans="1:19">
      <c r="A16" s="342"/>
      <c r="B16" s="342"/>
      <c r="C16" s="362"/>
      <c r="D16" s="362"/>
      <c r="E16" s="362"/>
      <c r="F16" s="362"/>
      <c r="G16" s="362"/>
      <c r="H16" s="362"/>
      <c r="I16" s="362"/>
      <c r="J16" s="362"/>
      <c r="K16" s="362"/>
      <c r="L16" s="362"/>
      <c r="M16" s="362"/>
      <c r="N16" s="362"/>
      <c r="O16" s="362"/>
      <c r="P16" s="362"/>
      <c r="Q16" s="362"/>
      <c r="R16" s="126"/>
      <c r="S16" s="71"/>
    </row>
    <row r="17" spans="1:19" ht="23.25" customHeight="1">
      <c r="A17" s="342"/>
      <c r="B17" s="342"/>
      <c r="C17" s="362">
        <v>5</v>
      </c>
      <c r="D17" s="362" t="s">
        <v>49</v>
      </c>
      <c r="E17" s="362"/>
      <c r="F17" s="362"/>
      <c r="G17" s="362"/>
      <c r="H17" s="362"/>
      <c r="I17" s="362"/>
      <c r="J17" s="362"/>
      <c r="K17" s="362"/>
      <c r="L17" s="362"/>
      <c r="M17" s="362"/>
      <c r="N17" s="362"/>
      <c r="O17" s="362"/>
      <c r="P17" s="362"/>
      <c r="Q17" s="367" t="s">
        <v>220</v>
      </c>
      <c r="R17" s="126"/>
      <c r="S17" s="66"/>
    </row>
    <row r="18" spans="1:19" ht="23.25" customHeight="1">
      <c r="A18" s="342"/>
      <c r="B18" s="342"/>
      <c r="C18" s="362"/>
      <c r="D18" s="362"/>
      <c r="E18" s="362"/>
      <c r="F18" s="362"/>
      <c r="G18" s="362"/>
      <c r="H18" s="362"/>
      <c r="I18" s="362"/>
      <c r="J18" s="362"/>
      <c r="K18" s="362"/>
      <c r="L18" s="362"/>
      <c r="M18" s="362"/>
      <c r="N18" s="362"/>
      <c r="O18" s="362"/>
      <c r="P18" s="362"/>
      <c r="Q18" s="362"/>
      <c r="R18" s="126"/>
      <c r="S18" s="66"/>
    </row>
    <row r="19" spans="1:19" ht="18.75" customHeight="1">
      <c r="A19" s="342"/>
      <c r="B19" s="342"/>
      <c r="C19" s="362"/>
      <c r="D19" s="368" t="s">
        <v>50</v>
      </c>
      <c r="E19" s="362"/>
      <c r="F19" s="362"/>
      <c r="G19" s="362"/>
      <c r="H19" s="362"/>
      <c r="I19" s="362"/>
      <c r="J19" s="362"/>
      <c r="K19" s="362"/>
      <c r="L19" s="362"/>
      <c r="M19" s="362"/>
      <c r="N19" s="362"/>
      <c r="O19" s="362"/>
      <c r="P19" s="362"/>
      <c r="Q19" s="362"/>
      <c r="R19" s="126"/>
      <c r="S19" s="71"/>
    </row>
    <row r="20" spans="1:19" ht="17.25" customHeight="1">
      <c r="A20" s="342"/>
      <c r="B20" s="342"/>
      <c r="C20" s="362">
        <v>6</v>
      </c>
      <c r="D20" s="362" t="s">
        <v>155</v>
      </c>
      <c r="E20" s="362"/>
      <c r="F20" s="362"/>
      <c r="G20" s="362"/>
      <c r="H20" s="362"/>
      <c r="I20" s="362"/>
      <c r="J20" s="362"/>
      <c r="K20" s="362"/>
      <c r="L20" s="362"/>
      <c r="M20" s="362"/>
      <c r="N20" s="362"/>
      <c r="O20" s="362"/>
      <c r="P20" s="362"/>
      <c r="Q20" s="362"/>
      <c r="R20" s="126"/>
      <c r="S20" s="62"/>
    </row>
    <row r="21" spans="1:19" ht="13.5" customHeight="1">
      <c r="A21" s="342"/>
      <c r="B21" s="342"/>
      <c r="C21" s="362"/>
      <c r="D21" s="362"/>
      <c r="E21" s="362"/>
      <c r="F21" s="362"/>
      <c r="G21" s="362"/>
      <c r="H21" s="362"/>
      <c r="I21" s="362"/>
      <c r="J21" s="362"/>
      <c r="K21" s="362"/>
      <c r="L21" s="362"/>
      <c r="M21" s="362"/>
      <c r="N21" s="362"/>
      <c r="O21" s="362"/>
      <c r="P21" s="362"/>
      <c r="Q21" s="362"/>
      <c r="R21" s="126"/>
      <c r="S21" s="26"/>
    </row>
    <row r="22" spans="1:19" ht="17.25" customHeight="1">
      <c r="A22" s="342"/>
      <c r="B22" s="342"/>
      <c r="C22" s="362">
        <v>7</v>
      </c>
      <c r="D22" s="362" t="s">
        <v>246</v>
      </c>
      <c r="E22" s="362"/>
      <c r="F22" s="362"/>
      <c r="G22" s="362"/>
      <c r="H22" s="362"/>
      <c r="I22" s="362"/>
      <c r="J22" s="362"/>
      <c r="K22" s="362"/>
      <c r="L22" s="362"/>
      <c r="M22" s="362"/>
      <c r="N22" s="362"/>
      <c r="O22" s="362"/>
      <c r="P22" s="362"/>
      <c r="Q22" s="362"/>
      <c r="R22" s="126"/>
      <c r="S22" s="62"/>
    </row>
    <row r="23" spans="1:19">
      <c r="A23" s="342"/>
      <c r="B23" s="342"/>
      <c r="C23" s="362"/>
      <c r="D23" s="362"/>
      <c r="E23" s="362"/>
      <c r="F23" s="362"/>
      <c r="G23" s="362"/>
      <c r="H23" s="362"/>
      <c r="I23" s="362"/>
      <c r="J23" s="362"/>
      <c r="K23" s="362"/>
      <c r="L23" s="362"/>
      <c r="M23" s="362"/>
      <c r="N23" s="362"/>
      <c r="O23" s="362"/>
      <c r="P23" s="362"/>
      <c r="Q23" s="362"/>
      <c r="R23" s="126"/>
      <c r="S23" s="30"/>
    </row>
    <row r="24" spans="1:19" ht="16.5" customHeight="1">
      <c r="A24" s="342"/>
      <c r="B24" s="342"/>
      <c r="C24" s="362">
        <v>8</v>
      </c>
      <c r="D24" s="362" t="s">
        <v>194</v>
      </c>
      <c r="E24" s="362"/>
      <c r="F24" s="362"/>
      <c r="G24" s="362"/>
      <c r="H24" s="362"/>
      <c r="I24" s="362"/>
      <c r="J24" s="362"/>
      <c r="K24" s="362"/>
      <c r="L24" s="362"/>
      <c r="M24" s="362"/>
      <c r="N24" s="362"/>
      <c r="O24" s="362"/>
      <c r="P24" s="362"/>
      <c r="Q24" s="362"/>
      <c r="R24" s="126"/>
      <c r="S24" s="62"/>
    </row>
    <row r="25" spans="1:19" ht="12" customHeight="1">
      <c r="A25" s="342"/>
      <c r="B25" s="342"/>
      <c r="C25" s="126"/>
      <c r="D25" s="126"/>
      <c r="E25" s="126"/>
      <c r="F25" s="126"/>
      <c r="G25" s="126"/>
      <c r="H25" s="126"/>
      <c r="I25" s="126"/>
      <c r="J25" s="126"/>
      <c r="K25" s="126"/>
      <c r="L25" s="126"/>
      <c r="M25" s="126"/>
      <c r="N25" s="126"/>
      <c r="O25" s="126"/>
      <c r="P25" s="126"/>
      <c r="Q25" s="126"/>
      <c r="R25" s="126"/>
      <c r="S25" s="26"/>
    </row>
    <row r="26" spans="1:19" ht="33" customHeight="1">
      <c r="A26" s="342"/>
      <c r="B26" s="342"/>
      <c r="C26" s="126"/>
      <c r="D26" s="126"/>
      <c r="E26" s="126"/>
      <c r="F26" s="126"/>
      <c r="G26" s="126"/>
      <c r="H26" s="126"/>
      <c r="I26" s="126"/>
      <c r="J26" s="126"/>
      <c r="K26" s="126"/>
      <c r="L26" s="126"/>
      <c r="M26" s="126"/>
      <c r="N26" s="126"/>
      <c r="O26" s="126"/>
      <c r="P26" s="126"/>
      <c r="Q26" s="126"/>
      <c r="R26" s="126"/>
      <c r="S26" s="26"/>
    </row>
    <row r="27" spans="1:19" ht="12" customHeight="1">
      <c r="A27" s="26"/>
      <c r="B27" s="26"/>
      <c r="S27" s="26"/>
    </row>
    <row r="28" spans="1:19" ht="11.25" hidden="1" customHeight="1">
      <c r="A28" s="26"/>
      <c r="B28" s="26"/>
      <c r="C28" s="31"/>
      <c r="D28" s="30"/>
      <c r="E28" s="30"/>
      <c r="F28" s="30"/>
      <c r="G28" s="30"/>
      <c r="H28" s="30"/>
      <c r="I28" s="30"/>
      <c r="J28" s="30"/>
      <c r="K28" s="30"/>
      <c r="L28" s="30"/>
      <c r="M28" s="30"/>
      <c r="N28" s="30"/>
      <c r="O28" s="30"/>
      <c r="P28" s="30"/>
      <c r="Q28" s="30"/>
      <c r="R28" s="30"/>
      <c r="S28" s="30"/>
    </row>
    <row r="29" spans="1:19" ht="12" hidden="1" customHeight="1">
      <c r="A29" s="26"/>
      <c r="B29" s="26"/>
      <c r="C29" s="26"/>
      <c r="D29" s="26"/>
      <c r="E29" s="26"/>
      <c r="F29" s="26"/>
      <c r="G29" s="26"/>
      <c r="H29" s="26"/>
      <c r="I29" s="26"/>
      <c r="J29" s="26"/>
      <c r="K29" s="26"/>
      <c r="L29" s="26"/>
      <c r="M29" s="26"/>
      <c r="N29" s="26"/>
      <c r="O29" s="26"/>
      <c r="P29" s="26"/>
      <c r="Q29" s="26"/>
      <c r="R29" s="26"/>
      <c r="S29" s="26"/>
    </row>
    <row r="30" spans="1:19" ht="12" customHeight="1">
      <c r="A30" s="26"/>
      <c r="B30" s="26"/>
      <c r="C30" s="26"/>
      <c r="D30" s="26"/>
      <c r="E30" s="26"/>
      <c r="F30" s="26"/>
      <c r="G30" s="26"/>
      <c r="H30" s="26"/>
      <c r="I30" s="26"/>
      <c r="J30" s="26"/>
      <c r="K30" s="26"/>
      <c r="L30" s="26"/>
      <c r="M30" s="26"/>
      <c r="N30" s="26"/>
      <c r="O30" s="26"/>
      <c r="P30" s="26"/>
      <c r="Q30" s="26"/>
      <c r="R30" s="26"/>
      <c r="S30" s="26"/>
    </row>
    <row r="31" spans="1:19" ht="12" customHeight="1">
      <c r="A31" s="26"/>
      <c r="B31" s="26"/>
      <c r="C31" s="26"/>
      <c r="D31" s="26"/>
      <c r="E31" s="26"/>
      <c r="F31" s="26"/>
      <c r="G31" s="26"/>
      <c r="H31" s="26"/>
      <c r="I31" s="26"/>
      <c r="J31" s="26"/>
      <c r="K31" s="26"/>
      <c r="L31" s="26"/>
      <c r="M31" s="26"/>
      <c r="N31" s="26"/>
      <c r="O31" s="26"/>
      <c r="P31" s="26"/>
      <c r="Q31" s="26"/>
      <c r="R31" s="26"/>
      <c r="S31" s="26"/>
    </row>
    <row r="32" spans="1:19" ht="12" customHeight="1">
      <c r="A32" s="26"/>
      <c r="B32" s="26"/>
      <c r="C32" s="26"/>
      <c r="D32" s="26"/>
      <c r="E32" s="26"/>
      <c r="F32" s="26"/>
      <c r="G32" s="26"/>
      <c r="H32" s="26"/>
      <c r="I32" s="26"/>
      <c r="J32" s="26"/>
      <c r="K32" s="26"/>
      <c r="L32" s="26"/>
      <c r="M32" s="26"/>
      <c r="N32" s="26"/>
      <c r="O32" s="26"/>
      <c r="P32" s="26"/>
      <c r="Q32" s="26"/>
      <c r="R32" s="26"/>
      <c r="S32" s="26"/>
    </row>
    <row r="33" spans="1:19" ht="12" customHeight="1">
      <c r="A33" s="26"/>
      <c r="B33" s="26"/>
      <c r="C33" s="26"/>
      <c r="D33" s="26"/>
      <c r="E33" s="26"/>
      <c r="F33" s="26"/>
      <c r="G33" s="26"/>
      <c r="H33" s="26"/>
      <c r="I33" s="26"/>
      <c r="J33" s="26"/>
      <c r="K33" s="26"/>
      <c r="L33" s="26"/>
      <c r="M33" s="26"/>
      <c r="N33" s="26"/>
      <c r="O33" s="26"/>
      <c r="P33" s="26"/>
      <c r="Q33" s="26"/>
      <c r="R33" s="26"/>
      <c r="S33" s="26"/>
    </row>
    <row r="34" spans="1:19" ht="12" customHeight="1">
      <c r="A34" s="26"/>
      <c r="B34" s="26"/>
      <c r="C34" s="26"/>
      <c r="D34" s="26"/>
      <c r="E34" s="26"/>
      <c r="F34" s="26"/>
      <c r="G34" s="26"/>
      <c r="H34" s="26"/>
      <c r="I34" s="26"/>
      <c r="J34" s="26"/>
      <c r="K34" s="26"/>
      <c r="L34" s="26"/>
      <c r="M34" s="26"/>
      <c r="N34" s="26"/>
      <c r="O34" s="26"/>
      <c r="P34" s="26"/>
      <c r="Q34" s="26"/>
      <c r="R34" s="26"/>
      <c r="S34" s="26"/>
    </row>
    <row r="35" spans="1:19" ht="12" customHeight="1">
      <c r="A35" s="26"/>
      <c r="B35" s="26"/>
      <c r="C35" s="26"/>
      <c r="D35" s="26"/>
      <c r="E35" s="26"/>
      <c r="F35" s="26"/>
      <c r="G35" s="26"/>
      <c r="H35" s="26"/>
      <c r="I35" s="26"/>
      <c r="J35" s="26"/>
      <c r="K35" s="26"/>
      <c r="L35" s="26"/>
      <c r="M35" s="26"/>
      <c r="N35" s="26"/>
      <c r="O35" s="26"/>
      <c r="P35" s="26"/>
      <c r="Q35" s="26"/>
      <c r="R35" s="26"/>
      <c r="S35" s="26"/>
    </row>
    <row r="36" spans="1:19" ht="12" customHeight="1">
      <c r="A36" s="26"/>
      <c r="B36" s="26"/>
      <c r="C36" s="26"/>
      <c r="D36" s="26"/>
      <c r="E36" s="26"/>
      <c r="F36" s="26"/>
      <c r="G36" s="26"/>
      <c r="H36" s="26"/>
      <c r="I36" s="26"/>
      <c r="J36" s="26"/>
      <c r="K36" s="26"/>
      <c r="L36" s="26"/>
      <c r="M36" s="26"/>
      <c r="N36" s="26"/>
      <c r="O36" s="26"/>
      <c r="P36" s="26"/>
      <c r="Q36" s="26"/>
      <c r="R36" s="26"/>
      <c r="S36" s="26"/>
    </row>
    <row r="37" spans="1:19" ht="12" customHeight="1">
      <c r="A37" s="26"/>
      <c r="B37" s="26"/>
      <c r="C37" s="26"/>
      <c r="D37" s="26"/>
      <c r="E37" s="26"/>
      <c r="F37" s="26"/>
      <c r="G37" s="26"/>
      <c r="H37" s="26"/>
      <c r="I37" s="26"/>
      <c r="J37" s="26"/>
      <c r="K37" s="26"/>
      <c r="L37" s="26"/>
      <c r="M37" s="26"/>
      <c r="N37" s="26"/>
      <c r="O37" s="26"/>
      <c r="P37" s="26"/>
      <c r="Q37" s="26"/>
      <c r="R37" s="26"/>
      <c r="S37" s="26"/>
    </row>
    <row r="38" spans="1:19" ht="12" customHeight="1">
      <c r="A38" s="26"/>
      <c r="B38" s="26"/>
      <c r="C38" s="26"/>
      <c r="D38" s="26"/>
      <c r="E38" s="26"/>
      <c r="F38" s="26"/>
      <c r="G38" s="26"/>
      <c r="H38" s="26"/>
      <c r="I38" s="26"/>
      <c r="J38" s="26"/>
      <c r="K38" s="26"/>
      <c r="L38" s="26"/>
      <c r="M38" s="26"/>
      <c r="N38" s="26"/>
      <c r="O38" s="26"/>
      <c r="P38" s="26"/>
      <c r="Q38" s="26"/>
      <c r="R38" s="26"/>
      <c r="S38" s="26"/>
    </row>
    <row r="39" spans="1:19" ht="12" customHeight="1">
      <c r="A39" s="26"/>
      <c r="B39" s="26"/>
      <c r="C39" s="26"/>
      <c r="D39" s="26"/>
      <c r="E39" s="26"/>
      <c r="F39" s="26"/>
      <c r="G39" s="26"/>
      <c r="H39" s="26"/>
      <c r="I39" s="26"/>
      <c r="J39" s="26"/>
      <c r="K39" s="26"/>
      <c r="L39" s="26"/>
      <c r="M39" s="26"/>
      <c r="N39" s="26"/>
      <c r="O39" s="26"/>
      <c r="P39" s="26"/>
      <c r="Q39" s="26"/>
      <c r="R39" s="26"/>
      <c r="S39" s="26"/>
    </row>
    <row r="40" spans="1:19" ht="12" customHeight="1">
      <c r="A40" s="26"/>
      <c r="B40" s="26"/>
      <c r="C40" s="26"/>
      <c r="D40" s="26"/>
      <c r="E40" s="26"/>
      <c r="F40" s="26"/>
      <c r="G40" s="26"/>
      <c r="H40" s="26"/>
      <c r="I40" s="26"/>
      <c r="J40" s="26"/>
      <c r="K40" s="26"/>
      <c r="L40" s="26"/>
      <c r="M40" s="26"/>
      <c r="N40" s="26"/>
      <c r="O40" s="26"/>
      <c r="P40" s="26"/>
      <c r="Q40" s="26"/>
      <c r="R40" s="26"/>
      <c r="S40" s="26"/>
    </row>
    <row r="41" spans="1:19" ht="12" customHeight="1">
      <c r="A41" s="26"/>
      <c r="B41" s="26"/>
      <c r="C41" s="26"/>
      <c r="D41" s="26"/>
      <c r="E41" s="26"/>
      <c r="F41" s="26"/>
      <c r="G41" s="26"/>
      <c r="H41" s="26"/>
      <c r="I41" s="26"/>
      <c r="J41" s="26"/>
      <c r="K41" s="26"/>
      <c r="L41" s="26"/>
      <c r="M41" s="26"/>
      <c r="N41" s="26"/>
      <c r="O41" s="26"/>
      <c r="P41" s="26"/>
      <c r="Q41" s="26"/>
      <c r="R41" s="26"/>
      <c r="S41" s="26"/>
    </row>
    <row r="42" spans="1:19" ht="12" customHeight="1">
      <c r="A42" s="26"/>
      <c r="B42" s="26"/>
      <c r="C42" s="26"/>
      <c r="D42" s="26"/>
      <c r="E42" s="26"/>
      <c r="F42" s="26"/>
      <c r="G42" s="26"/>
      <c r="H42" s="26"/>
      <c r="I42" s="26"/>
      <c r="J42" s="26"/>
      <c r="K42" s="26"/>
      <c r="L42" s="26"/>
      <c r="M42" s="26"/>
      <c r="N42" s="26"/>
      <c r="O42" s="26"/>
      <c r="P42" s="26"/>
      <c r="Q42" s="26"/>
      <c r="R42" s="26"/>
      <c r="S42" s="26"/>
    </row>
    <row r="43" spans="1:19" ht="12" customHeight="1">
      <c r="A43" s="26"/>
      <c r="B43" s="26"/>
      <c r="C43" s="26"/>
      <c r="D43" s="26"/>
      <c r="E43" s="26"/>
      <c r="F43" s="26"/>
      <c r="G43" s="26"/>
      <c r="H43" s="26"/>
      <c r="I43" s="26"/>
      <c r="J43" s="26"/>
      <c r="K43" s="26"/>
      <c r="L43" s="26"/>
      <c r="M43" s="26"/>
      <c r="N43" s="26"/>
      <c r="O43" s="26"/>
      <c r="P43" s="26"/>
      <c r="Q43" s="26"/>
      <c r="R43" s="26"/>
      <c r="S43" s="26"/>
    </row>
    <row r="44" spans="1:19" ht="12" customHeight="1">
      <c r="A44" s="26"/>
      <c r="B44" s="26"/>
      <c r="C44" s="26"/>
      <c r="D44" s="26"/>
      <c r="E44" s="26"/>
      <c r="F44" s="26"/>
      <c r="G44" s="26"/>
      <c r="H44" s="26"/>
      <c r="I44" s="26"/>
      <c r="J44" s="26"/>
      <c r="K44" s="26"/>
      <c r="L44" s="26"/>
      <c r="M44" s="26"/>
      <c r="N44" s="26"/>
      <c r="O44" s="26"/>
      <c r="P44" s="26"/>
      <c r="Q44" s="26"/>
      <c r="R44" s="26"/>
      <c r="S44" s="26"/>
    </row>
    <row r="45" spans="1:19" ht="12" customHeight="1">
      <c r="A45" s="26"/>
      <c r="B45" s="26"/>
      <c r="C45" s="26"/>
      <c r="D45" s="26"/>
      <c r="E45" s="26"/>
      <c r="F45" s="26"/>
      <c r="G45" s="26"/>
      <c r="H45" s="26"/>
      <c r="I45" s="26"/>
      <c r="J45" s="26"/>
      <c r="K45" s="26"/>
      <c r="L45" s="26"/>
      <c r="M45" s="26"/>
      <c r="N45" s="26"/>
      <c r="O45" s="26"/>
      <c r="P45" s="26"/>
      <c r="Q45" s="26"/>
      <c r="R45" s="26"/>
      <c r="S45" s="26"/>
    </row>
    <row r="46" spans="1:19" ht="12" customHeight="1">
      <c r="A46" s="26"/>
      <c r="B46" s="26"/>
      <c r="C46" s="26"/>
      <c r="D46" s="26"/>
      <c r="E46" s="26"/>
      <c r="F46" s="26"/>
      <c r="G46" s="26"/>
      <c r="H46" s="26"/>
      <c r="I46" s="26"/>
      <c r="J46" s="26"/>
      <c r="K46" s="26"/>
      <c r="L46" s="26"/>
      <c r="M46" s="26"/>
      <c r="N46" s="26"/>
      <c r="O46" s="26"/>
      <c r="P46" s="26"/>
      <c r="Q46" s="26"/>
      <c r="R46" s="26"/>
      <c r="S46" s="26"/>
    </row>
    <row r="47" spans="1:19" ht="12" customHeight="1">
      <c r="A47" s="26"/>
      <c r="B47" s="26"/>
      <c r="C47" s="26"/>
      <c r="D47" s="26"/>
      <c r="E47" s="26"/>
      <c r="F47" s="26"/>
      <c r="G47" s="26"/>
      <c r="H47" s="26"/>
      <c r="I47" s="26"/>
      <c r="J47" s="26"/>
      <c r="K47" s="26"/>
      <c r="L47" s="26"/>
      <c r="M47" s="26"/>
      <c r="N47" s="26"/>
      <c r="O47" s="26"/>
      <c r="P47" s="26"/>
      <c r="Q47" s="26"/>
      <c r="R47" s="26"/>
      <c r="S47" s="26"/>
    </row>
    <row r="48" spans="1:19" ht="12" customHeight="1">
      <c r="A48" s="26"/>
      <c r="B48" s="26"/>
      <c r="C48" s="26"/>
      <c r="D48" s="26"/>
      <c r="E48" s="26"/>
      <c r="F48" s="26"/>
      <c r="G48" s="26"/>
      <c r="H48" s="26"/>
      <c r="I48" s="26"/>
      <c r="J48" s="26"/>
      <c r="K48" s="26"/>
      <c r="L48" s="26"/>
      <c r="M48" s="26"/>
      <c r="N48" s="26"/>
      <c r="O48" s="26"/>
      <c r="P48" s="26"/>
      <c r="Q48" s="26"/>
      <c r="R48" s="26"/>
      <c r="S48" s="26"/>
    </row>
    <row r="49" spans="1:19" ht="12" customHeight="1">
      <c r="A49" s="26"/>
      <c r="B49" s="26"/>
      <c r="C49" s="26"/>
      <c r="D49" s="26"/>
      <c r="E49" s="26"/>
      <c r="F49" s="26"/>
      <c r="G49" s="26"/>
      <c r="H49" s="26"/>
      <c r="I49" s="26"/>
      <c r="J49" s="26"/>
      <c r="K49" s="26"/>
      <c r="L49" s="26"/>
      <c r="M49" s="26"/>
      <c r="N49" s="26"/>
      <c r="O49" s="26"/>
      <c r="P49" s="26"/>
      <c r="Q49" s="26"/>
      <c r="R49" s="26"/>
      <c r="S49" s="26"/>
    </row>
    <row r="50" spans="1:19" ht="12" customHeight="1">
      <c r="A50" s="26"/>
      <c r="B50" s="26"/>
      <c r="C50" s="26"/>
      <c r="D50" s="26"/>
      <c r="E50" s="26"/>
      <c r="F50" s="26"/>
      <c r="G50" s="26"/>
      <c r="H50" s="26"/>
      <c r="I50" s="26"/>
      <c r="J50" s="26"/>
      <c r="K50" s="26"/>
      <c r="L50" s="26"/>
      <c r="M50" s="26"/>
      <c r="N50" s="26"/>
      <c r="O50" s="26"/>
      <c r="P50" s="26"/>
      <c r="Q50" s="26"/>
      <c r="R50" s="26"/>
      <c r="S50" s="26"/>
    </row>
    <row r="51" spans="1:19" ht="12" customHeight="1">
      <c r="A51" s="26"/>
      <c r="B51" s="26"/>
      <c r="C51" s="26"/>
      <c r="D51" s="26"/>
      <c r="E51" s="26"/>
      <c r="F51" s="26"/>
      <c r="G51" s="26"/>
      <c r="H51" s="26"/>
      <c r="I51" s="26"/>
      <c r="J51" s="26"/>
      <c r="K51" s="26"/>
      <c r="L51" s="26"/>
      <c r="M51" s="26"/>
      <c r="N51" s="26"/>
      <c r="O51" s="26"/>
      <c r="P51" s="26"/>
      <c r="Q51" s="26"/>
      <c r="R51" s="26"/>
      <c r="S51" s="26"/>
    </row>
    <row r="52" spans="1:19" ht="12" customHeight="1">
      <c r="A52" s="26"/>
      <c r="B52" s="26"/>
      <c r="C52" s="26"/>
      <c r="D52" s="26"/>
      <c r="E52" s="26"/>
      <c r="F52" s="26"/>
      <c r="G52" s="26"/>
      <c r="H52" s="26"/>
      <c r="I52" s="26"/>
      <c r="J52" s="26"/>
      <c r="K52" s="26"/>
      <c r="L52" s="26"/>
      <c r="M52" s="26"/>
      <c r="N52" s="26"/>
      <c r="O52" s="26"/>
      <c r="P52" s="26"/>
      <c r="Q52" s="26"/>
      <c r="R52" s="26"/>
      <c r="S52" s="26"/>
    </row>
    <row r="53" spans="1:19" ht="12" customHeight="1">
      <c r="A53" s="26"/>
      <c r="B53" s="26"/>
      <c r="C53" s="26"/>
      <c r="D53" s="26"/>
      <c r="E53" s="26"/>
      <c r="F53" s="26"/>
      <c r="G53" s="26"/>
      <c r="H53" s="26"/>
      <c r="I53" s="26"/>
      <c r="J53" s="26"/>
      <c r="K53" s="26"/>
      <c r="L53" s="26"/>
      <c r="M53" s="26"/>
      <c r="N53" s="26"/>
      <c r="O53" s="26"/>
      <c r="P53" s="26"/>
      <c r="Q53" s="26"/>
      <c r="R53" s="26"/>
      <c r="S53" s="26"/>
    </row>
    <row r="54" spans="1:19" ht="12" customHeight="1">
      <c r="A54" s="26"/>
      <c r="B54" s="26"/>
      <c r="C54" s="26"/>
      <c r="D54" s="26"/>
      <c r="E54" s="26"/>
      <c r="F54" s="26"/>
      <c r="G54" s="26"/>
      <c r="H54" s="26"/>
      <c r="I54" s="26"/>
      <c r="J54" s="26"/>
      <c r="K54" s="26"/>
      <c r="L54" s="26"/>
      <c r="M54" s="26"/>
      <c r="N54" s="26"/>
      <c r="O54" s="26"/>
      <c r="P54" s="26"/>
      <c r="Q54" s="26"/>
      <c r="R54" s="26"/>
      <c r="S54" s="26"/>
    </row>
    <row r="55" spans="1:19" ht="12" customHeight="1">
      <c r="A55" s="26"/>
      <c r="B55" s="26"/>
      <c r="C55" s="26"/>
      <c r="D55" s="26"/>
      <c r="E55" s="26"/>
      <c r="F55" s="26"/>
      <c r="G55" s="26"/>
      <c r="H55" s="26"/>
      <c r="I55" s="26"/>
      <c r="J55" s="26"/>
      <c r="K55" s="26"/>
      <c r="L55" s="26"/>
      <c r="M55" s="26"/>
      <c r="N55" s="26"/>
      <c r="O55" s="26"/>
      <c r="P55" s="26"/>
      <c r="Q55" s="26"/>
      <c r="R55" s="26"/>
      <c r="S55" s="26"/>
    </row>
    <row r="56" spans="1:19" ht="12" customHeight="1">
      <c r="A56" s="26"/>
      <c r="B56" s="26"/>
      <c r="C56" s="26"/>
      <c r="D56" s="26"/>
      <c r="E56" s="26"/>
      <c r="F56" s="26"/>
      <c r="G56" s="26"/>
      <c r="H56" s="26"/>
      <c r="I56" s="26"/>
      <c r="J56" s="26"/>
      <c r="K56" s="26"/>
      <c r="L56" s="26"/>
      <c r="M56" s="26"/>
      <c r="N56" s="26"/>
      <c r="O56" s="26"/>
      <c r="P56" s="26"/>
      <c r="Q56" s="26"/>
      <c r="R56" s="26"/>
      <c r="S56" s="26"/>
    </row>
    <row r="57" spans="1:19" ht="12" customHeight="1">
      <c r="A57" s="26"/>
      <c r="B57" s="26"/>
      <c r="C57" s="26"/>
      <c r="D57" s="26"/>
      <c r="E57" s="26"/>
      <c r="F57" s="26"/>
      <c r="G57" s="26"/>
      <c r="H57" s="26"/>
      <c r="I57" s="26"/>
      <c r="J57" s="26"/>
      <c r="K57" s="26"/>
      <c r="L57" s="26"/>
      <c r="M57" s="26"/>
      <c r="N57" s="26"/>
      <c r="O57" s="26"/>
      <c r="P57" s="26"/>
      <c r="Q57" s="26"/>
      <c r="R57" s="26"/>
      <c r="S57" s="26"/>
    </row>
    <row r="58" spans="1:19" ht="12" customHeight="1">
      <c r="A58" s="26"/>
      <c r="B58" s="26"/>
      <c r="C58" s="26"/>
      <c r="D58" s="26"/>
      <c r="E58" s="26"/>
      <c r="F58" s="26"/>
      <c r="G58" s="26"/>
      <c r="H58" s="26"/>
      <c r="I58" s="26"/>
      <c r="J58" s="26"/>
      <c r="K58" s="26"/>
      <c r="L58" s="26"/>
      <c r="M58" s="26"/>
      <c r="N58" s="26"/>
      <c r="O58" s="26"/>
      <c r="P58" s="26"/>
      <c r="Q58" s="26"/>
      <c r="R58" s="26"/>
      <c r="S58" s="26"/>
    </row>
    <row r="59" spans="1:19" ht="12" customHeight="1">
      <c r="A59" s="26"/>
      <c r="B59" s="26"/>
      <c r="C59" s="26"/>
      <c r="D59" s="26"/>
      <c r="E59" s="26"/>
      <c r="F59" s="26"/>
      <c r="G59" s="26"/>
      <c r="H59" s="26"/>
      <c r="I59" s="26"/>
      <c r="J59" s="26"/>
      <c r="K59" s="26"/>
      <c r="L59" s="26"/>
      <c r="M59" s="26"/>
      <c r="N59" s="26"/>
      <c r="O59" s="26"/>
      <c r="P59" s="26"/>
      <c r="Q59" s="26"/>
      <c r="R59" s="26"/>
      <c r="S59" s="26"/>
    </row>
    <row r="60" spans="1:19" ht="12" customHeight="1">
      <c r="A60" s="26"/>
      <c r="B60" s="26"/>
      <c r="C60" s="26"/>
      <c r="D60" s="26"/>
      <c r="E60" s="26"/>
      <c r="F60" s="26"/>
      <c r="G60" s="26"/>
      <c r="H60" s="26"/>
      <c r="I60" s="26"/>
      <c r="J60" s="26"/>
      <c r="K60" s="26"/>
      <c r="L60" s="26"/>
      <c r="M60" s="26"/>
      <c r="N60" s="26"/>
      <c r="O60" s="26"/>
      <c r="P60" s="26"/>
      <c r="Q60" s="26"/>
      <c r="R60" s="26"/>
      <c r="S60" s="26"/>
    </row>
    <row r="61" spans="1:19" ht="12" customHeight="1">
      <c r="A61" s="26"/>
      <c r="B61" s="26"/>
      <c r="C61" s="26"/>
      <c r="D61" s="26"/>
      <c r="E61" s="26"/>
      <c r="F61" s="26"/>
      <c r="G61" s="26"/>
      <c r="H61" s="26"/>
      <c r="I61" s="26"/>
      <c r="J61" s="26"/>
      <c r="K61" s="26"/>
      <c r="L61" s="26"/>
      <c r="M61" s="26"/>
      <c r="N61" s="26"/>
      <c r="O61" s="26"/>
      <c r="P61" s="26"/>
      <c r="Q61" s="26"/>
      <c r="R61" s="26"/>
      <c r="S61" s="26"/>
    </row>
    <row r="62" spans="1:19" ht="12" customHeight="1">
      <c r="A62" s="26"/>
      <c r="B62" s="26"/>
      <c r="C62" s="26"/>
      <c r="D62" s="26"/>
      <c r="E62" s="26"/>
      <c r="F62" s="26"/>
      <c r="G62" s="26"/>
      <c r="H62" s="26"/>
      <c r="I62" s="26"/>
      <c r="J62" s="26"/>
      <c r="K62" s="26"/>
      <c r="L62" s="26"/>
      <c r="M62" s="26"/>
      <c r="N62" s="26"/>
      <c r="O62" s="26"/>
      <c r="P62" s="26"/>
      <c r="Q62" s="26"/>
      <c r="R62" s="26"/>
      <c r="S62" s="26"/>
    </row>
    <row r="63" spans="1:19" ht="12" customHeight="1">
      <c r="A63" s="26"/>
      <c r="B63" s="26"/>
      <c r="C63" s="26"/>
      <c r="D63" s="26"/>
      <c r="E63" s="26"/>
      <c r="F63" s="26"/>
      <c r="G63" s="26"/>
      <c r="H63" s="26"/>
      <c r="I63" s="26"/>
      <c r="J63" s="26"/>
      <c r="K63" s="26"/>
      <c r="L63" s="26"/>
      <c r="M63" s="26"/>
      <c r="N63" s="26"/>
      <c r="O63" s="26"/>
      <c r="P63" s="26"/>
      <c r="Q63" s="26"/>
      <c r="R63" s="26"/>
      <c r="S63" s="26"/>
    </row>
    <row r="64" spans="1:19" ht="12" customHeight="1">
      <c r="A64" s="26"/>
      <c r="B64" s="26"/>
      <c r="C64" s="26"/>
      <c r="D64" s="26"/>
      <c r="E64" s="26"/>
      <c r="F64" s="26"/>
      <c r="G64" s="26"/>
      <c r="H64" s="26"/>
      <c r="I64" s="26"/>
      <c r="J64" s="26"/>
      <c r="K64" s="26"/>
      <c r="L64" s="26"/>
      <c r="M64" s="26"/>
      <c r="N64" s="26"/>
      <c r="O64" s="26"/>
      <c r="P64" s="26"/>
      <c r="Q64" s="26"/>
      <c r="R64" s="26"/>
      <c r="S64" s="26"/>
    </row>
    <row r="65" spans="1:19">
      <c r="A65" s="26"/>
      <c r="B65" s="26"/>
      <c r="C65" s="26"/>
      <c r="D65" s="26"/>
      <c r="E65" s="26"/>
      <c r="F65" s="26"/>
      <c r="G65" s="26"/>
      <c r="H65" s="26"/>
      <c r="I65" s="26"/>
      <c r="J65" s="26"/>
      <c r="K65" s="26"/>
      <c r="L65" s="26"/>
      <c r="M65" s="26"/>
      <c r="N65" s="26"/>
      <c r="O65" s="26"/>
      <c r="P65" s="26"/>
      <c r="Q65" s="26"/>
      <c r="R65" s="26"/>
      <c r="S65" s="26"/>
    </row>
    <row r="66" spans="1:19">
      <c r="A66" s="396"/>
      <c r="B66" s="396"/>
      <c r="C66" s="396"/>
      <c r="D66" s="396"/>
      <c r="E66" s="396"/>
      <c r="F66" s="396"/>
      <c r="G66" s="396"/>
      <c r="H66" s="396"/>
      <c r="I66" s="396"/>
      <c r="J66" s="396"/>
      <c r="K66" s="396"/>
      <c r="L66" s="396"/>
      <c r="M66" s="396"/>
      <c r="N66" s="396"/>
      <c r="O66" s="396"/>
      <c r="P66" s="396"/>
      <c r="Q66" s="396"/>
      <c r="R66" s="396"/>
      <c r="S66" s="26"/>
    </row>
    <row r="67" spans="1:19">
      <c r="A67" s="396"/>
      <c r="B67" s="396"/>
      <c r="C67" s="396"/>
      <c r="D67" s="396"/>
      <c r="E67" s="396"/>
      <c r="F67" s="396"/>
      <c r="G67" s="396"/>
      <c r="H67" s="396"/>
      <c r="I67" s="396"/>
      <c r="J67" s="396"/>
      <c r="K67" s="396"/>
      <c r="L67" s="396"/>
      <c r="M67" s="396"/>
      <c r="N67" s="396"/>
      <c r="O67" s="396"/>
      <c r="P67" s="396"/>
      <c r="Q67" s="396"/>
      <c r="R67" s="396"/>
      <c r="S67" s="26"/>
    </row>
    <row r="68" spans="1:19">
      <c r="A68" s="396"/>
      <c r="B68" s="396"/>
      <c r="C68" s="396"/>
      <c r="D68" s="396"/>
      <c r="E68" s="396"/>
      <c r="F68" s="396"/>
      <c r="G68" s="396"/>
      <c r="H68" s="396"/>
      <c r="I68" s="396"/>
      <c r="J68" s="396"/>
      <c r="K68" s="396"/>
      <c r="L68" s="396"/>
      <c r="M68" s="396"/>
      <c r="N68" s="396"/>
      <c r="O68" s="396"/>
      <c r="P68" s="396"/>
      <c r="Q68" s="396"/>
      <c r="R68" s="396"/>
      <c r="S68" s="26"/>
    </row>
    <row r="69" spans="1:19">
      <c r="A69" s="396"/>
      <c r="B69" s="396"/>
      <c r="C69" s="396"/>
      <c r="D69" s="396"/>
      <c r="E69" s="396"/>
      <c r="F69" s="396"/>
      <c r="G69" s="396"/>
      <c r="H69" s="396"/>
      <c r="I69" s="396"/>
      <c r="J69" s="396"/>
      <c r="K69" s="396"/>
      <c r="L69" s="396"/>
      <c r="M69" s="396"/>
      <c r="N69" s="396"/>
      <c r="O69" s="396"/>
      <c r="P69" s="396"/>
      <c r="Q69" s="396"/>
      <c r="R69" s="396"/>
      <c r="S69" s="26"/>
    </row>
    <row r="70" spans="1:19">
      <c r="A70" s="250"/>
      <c r="B70" s="250"/>
      <c r="C70" s="250"/>
      <c r="D70" s="250"/>
      <c r="E70" s="250"/>
      <c r="F70" s="250"/>
      <c r="G70" s="250"/>
      <c r="H70" s="250"/>
      <c r="I70" s="250"/>
      <c r="J70" s="250"/>
      <c r="K70" s="250"/>
      <c r="L70" s="250"/>
      <c r="M70" s="250"/>
      <c r="N70" s="250"/>
      <c r="O70" s="250"/>
      <c r="P70" s="250"/>
      <c r="Q70" s="250"/>
      <c r="R70" s="250"/>
      <c r="S70" s="26"/>
    </row>
    <row r="71" spans="1:19">
      <c r="A71" s="250"/>
      <c r="B71" s="250"/>
      <c r="C71" s="250"/>
      <c r="D71" s="250"/>
      <c r="E71" s="250"/>
      <c r="F71" s="250"/>
      <c r="G71" s="250"/>
      <c r="H71" s="250"/>
      <c r="I71" s="250"/>
      <c r="J71" s="250"/>
      <c r="K71" s="250"/>
      <c r="L71" s="250"/>
      <c r="M71" s="250"/>
      <c r="N71" s="250"/>
      <c r="O71" s="250"/>
      <c r="P71" s="250"/>
      <c r="Q71" s="250"/>
      <c r="R71" s="250"/>
      <c r="S71" s="26"/>
    </row>
    <row r="72" spans="1:19">
      <c r="A72" s="250"/>
      <c r="B72" s="250"/>
      <c r="C72" s="250"/>
      <c r="D72" s="250"/>
      <c r="E72" s="250"/>
      <c r="F72" s="250"/>
      <c r="G72" s="250"/>
      <c r="H72" s="250"/>
      <c r="I72" s="250"/>
      <c r="J72" s="250"/>
      <c r="K72" s="250"/>
      <c r="L72" s="250"/>
      <c r="M72" s="250"/>
      <c r="N72" s="250"/>
      <c r="O72" s="250"/>
      <c r="P72" s="250"/>
      <c r="Q72" s="250"/>
      <c r="R72" s="250"/>
      <c r="S72" s="26"/>
    </row>
    <row r="73" spans="1:19">
      <c r="A73" s="251"/>
      <c r="B73" s="251"/>
      <c r="C73" s="251"/>
      <c r="D73" s="252"/>
      <c r="E73" s="251"/>
      <c r="F73" s="251"/>
      <c r="G73" s="251"/>
      <c r="H73" s="251"/>
      <c r="I73" s="251"/>
      <c r="J73" s="251"/>
      <c r="K73" s="251"/>
      <c r="L73" s="251"/>
      <c r="M73" s="251"/>
      <c r="N73" s="251"/>
      <c r="O73" s="251"/>
      <c r="P73" s="251"/>
      <c r="Q73" s="252"/>
      <c r="R73" s="251"/>
      <c r="S73" s="26"/>
    </row>
    <row r="74" spans="1:19">
      <c r="A74" s="251"/>
      <c r="B74" s="251"/>
      <c r="C74" s="251"/>
      <c r="D74" s="251"/>
      <c r="E74" s="251"/>
      <c r="F74" s="251"/>
      <c r="G74" s="251"/>
      <c r="H74" s="251"/>
      <c r="I74" s="251"/>
      <c r="J74" s="251"/>
      <c r="K74" s="251"/>
      <c r="L74" s="251"/>
      <c r="M74" s="251"/>
      <c r="N74" s="251"/>
      <c r="O74" s="251"/>
      <c r="P74" s="251"/>
      <c r="Q74" s="251"/>
      <c r="R74" s="251"/>
      <c r="S74" s="26"/>
    </row>
    <row r="75" spans="1:19">
      <c r="A75" s="251"/>
      <c r="B75" s="251"/>
      <c r="C75" s="251"/>
      <c r="D75" s="251"/>
      <c r="E75" s="251"/>
      <c r="F75" s="251"/>
      <c r="G75" s="251"/>
      <c r="H75" s="251"/>
      <c r="I75" s="251"/>
      <c r="J75" s="251"/>
      <c r="K75" s="251"/>
      <c r="L75" s="251"/>
      <c r="M75" s="251"/>
      <c r="N75" s="251"/>
      <c r="O75" s="251"/>
      <c r="P75" s="251"/>
      <c r="Q75" s="251"/>
      <c r="R75" s="251"/>
      <c r="S75" s="26"/>
    </row>
    <row r="76" spans="1:19">
      <c r="A76" s="251"/>
      <c r="B76" s="251"/>
      <c r="C76" s="251"/>
      <c r="D76" s="251"/>
      <c r="E76" s="251"/>
      <c r="F76" s="251"/>
      <c r="G76" s="251"/>
      <c r="H76" s="251"/>
      <c r="I76" s="251"/>
      <c r="J76" s="251"/>
      <c r="K76" s="251"/>
      <c r="L76" s="251"/>
      <c r="M76" s="251"/>
      <c r="N76" s="251"/>
      <c r="O76" s="251"/>
      <c r="P76" s="251"/>
      <c r="Q76" s="251"/>
      <c r="R76" s="251"/>
      <c r="S76" s="26"/>
    </row>
    <row r="77" spans="1:19">
      <c r="A77" s="251"/>
      <c r="B77" s="251"/>
      <c r="C77" s="251"/>
      <c r="D77" s="251"/>
      <c r="E77" s="251"/>
      <c r="F77" s="251"/>
      <c r="G77" s="251"/>
      <c r="H77" s="251"/>
      <c r="I77" s="251"/>
      <c r="J77" s="251"/>
      <c r="K77" s="251"/>
      <c r="L77" s="251"/>
      <c r="M77" s="251"/>
      <c r="N77" s="251"/>
      <c r="O77" s="251"/>
      <c r="P77" s="251"/>
      <c r="Q77" s="251"/>
      <c r="R77" s="251"/>
      <c r="S77" s="26"/>
    </row>
    <row r="78" spans="1:19">
      <c r="A78" s="251"/>
      <c r="B78" s="251"/>
      <c r="C78" s="251"/>
      <c r="D78" s="251"/>
      <c r="E78" s="251"/>
      <c r="F78" s="251"/>
      <c r="G78" s="251"/>
      <c r="H78" s="251"/>
      <c r="I78" s="251"/>
      <c r="J78" s="251"/>
      <c r="K78" s="251"/>
      <c r="L78" s="251"/>
      <c r="M78" s="251"/>
      <c r="N78" s="251"/>
      <c r="O78" s="251"/>
      <c r="P78" s="251"/>
      <c r="Q78" s="251"/>
      <c r="R78" s="251"/>
      <c r="S78" s="26"/>
    </row>
    <row r="79" spans="1:19">
      <c r="A79" s="251"/>
      <c r="B79" s="251"/>
      <c r="C79" s="251"/>
      <c r="D79" s="251"/>
      <c r="E79" s="251"/>
      <c r="F79" s="251"/>
      <c r="G79" s="251"/>
      <c r="H79" s="251"/>
      <c r="I79" s="251"/>
      <c r="J79" s="251"/>
      <c r="K79" s="251"/>
      <c r="L79" s="251"/>
      <c r="M79" s="251"/>
      <c r="N79" s="251"/>
      <c r="O79" s="251"/>
      <c r="P79" s="251"/>
      <c r="Q79" s="251"/>
      <c r="R79" s="251"/>
      <c r="S79" s="26"/>
    </row>
    <row r="80" spans="1:19">
      <c r="A80" s="251"/>
      <c r="B80" s="251"/>
      <c r="C80" s="251"/>
      <c r="D80" s="251"/>
      <c r="E80" s="251"/>
      <c r="F80" s="251"/>
      <c r="G80" s="251"/>
      <c r="H80" s="251"/>
      <c r="I80" s="251"/>
      <c r="J80" s="251"/>
      <c r="K80" s="251"/>
      <c r="L80" s="251"/>
      <c r="M80" s="251"/>
      <c r="N80" s="251"/>
      <c r="O80" s="251"/>
      <c r="P80" s="251"/>
      <c r="Q80" s="251"/>
      <c r="R80" s="251"/>
      <c r="S80" s="26"/>
    </row>
    <row r="81" spans="1:19">
      <c r="A81" s="251"/>
      <c r="B81" s="251"/>
      <c r="C81" s="251"/>
      <c r="D81" s="251"/>
      <c r="E81" s="251"/>
      <c r="F81" s="251"/>
      <c r="G81" s="251"/>
      <c r="H81" s="251"/>
      <c r="I81" s="251"/>
      <c r="J81" s="251"/>
      <c r="K81" s="251"/>
      <c r="L81" s="251"/>
      <c r="M81" s="251"/>
      <c r="N81" s="251"/>
      <c r="O81" s="251"/>
      <c r="P81" s="251"/>
      <c r="Q81" s="251"/>
      <c r="R81" s="251"/>
      <c r="S81" s="26"/>
    </row>
    <row r="82" spans="1:19">
      <c r="A82" s="251"/>
      <c r="B82" s="251"/>
      <c r="C82" s="251"/>
      <c r="D82" s="251"/>
      <c r="E82" s="251"/>
      <c r="F82" s="251"/>
      <c r="G82" s="251"/>
      <c r="H82" s="251"/>
      <c r="I82" s="251"/>
      <c r="J82" s="251"/>
      <c r="K82" s="251"/>
      <c r="L82" s="251"/>
      <c r="M82" s="251"/>
      <c r="N82" s="251"/>
      <c r="O82" s="251"/>
      <c r="P82" s="251"/>
      <c r="Q82" s="251"/>
      <c r="R82" s="251"/>
      <c r="S82" s="26"/>
    </row>
    <row r="83" spans="1:19">
      <c r="A83" s="251"/>
      <c r="B83" s="251"/>
      <c r="C83" s="251"/>
      <c r="D83" s="251"/>
      <c r="E83" s="251"/>
      <c r="F83" s="251"/>
      <c r="G83" s="251"/>
      <c r="H83" s="251"/>
      <c r="I83" s="251"/>
      <c r="J83" s="251"/>
      <c r="K83" s="251"/>
      <c r="L83" s="251"/>
      <c r="M83" s="251"/>
      <c r="N83" s="251"/>
      <c r="O83" s="251"/>
      <c r="P83" s="251"/>
      <c r="Q83" s="251"/>
      <c r="R83" s="251"/>
      <c r="S83" s="26"/>
    </row>
    <row r="84" spans="1:19">
      <c r="A84" s="251"/>
      <c r="B84" s="251"/>
      <c r="C84" s="251"/>
      <c r="D84" s="251"/>
      <c r="E84" s="251"/>
      <c r="F84" s="251"/>
      <c r="G84" s="251"/>
      <c r="H84" s="251"/>
      <c r="I84" s="251"/>
      <c r="J84" s="251"/>
      <c r="K84" s="251"/>
      <c r="L84" s="251"/>
      <c r="M84" s="251"/>
      <c r="N84" s="251"/>
      <c r="O84" s="251"/>
      <c r="P84" s="251"/>
      <c r="Q84" s="251"/>
      <c r="R84" s="251"/>
      <c r="S84" s="26"/>
    </row>
    <row r="85" spans="1:19">
      <c r="A85" s="251"/>
      <c r="B85" s="251"/>
      <c r="C85" s="251"/>
      <c r="D85" s="251"/>
      <c r="E85" s="251"/>
      <c r="F85" s="251"/>
      <c r="G85" s="251"/>
      <c r="H85" s="251"/>
      <c r="I85" s="251"/>
      <c r="J85" s="251"/>
      <c r="K85" s="251"/>
      <c r="L85" s="251"/>
      <c r="M85" s="251"/>
      <c r="N85" s="251"/>
      <c r="O85" s="251"/>
      <c r="P85" s="251"/>
      <c r="Q85" s="251"/>
      <c r="R85" s="251"/>
      <c r="S85" s="26"/>
    </row>
    <row r="86" spans="1:19">
      <c r="A86" s="251"/>
      <c r="B86" s="251"/>
      <c r="C86" s="251"/>
      <c r="D86" s="252"/>
      <c r="E86" s="251"/>
      <c r="F86" s="251"/>
      <c r="G86" s="251"/>
      <c r="H86" s="251"/>
      <c r="I86" s="251"/>
      <c r="J86" s="251"/>
      <c r="K86" s="251"/>
      <c r="L86" s="251"/>
      <c r="M86" s="251"/>
      <c r="N86" s="251"/>
      <c r="O86" s="251"/>
      <c r="P86" s="251"/>
      <c r="Q86" s="251"/>
      <c r="R86" s="251"/>
      <c r="S86" s="26"/>
    </row>
    <row r="87" spans="1:19">
      <c r="A87" s="251"/>
      <c r="B87" s="251"/>
      <c r="C87" s="251"/>
      <c r="D87" s="251"/>
      <c r="E87" s="251"/>
      <c r="F87" s="251"/>
      <c r="G87" s="251"/>
      <c r="H87" s="251"/>
      <c r="I87" s="251"/>
      <c r="J87" s="251"/>
      <c r="K87" s="251"/>
      <c r="L87" s="251"/>
      <c r="M87" s="251"/>
      <c r="N87" s="251"/>
      <c r="O87" s="251"/>
      <c r="P87" s="251"/>
      <c r="Q87" s="251"/>
      <c r="R87" s="251"/>
      <c r="S87" s="26"/>
    </row>
    <row r="88" spans="1:19">
      <c r="A88" s="251"/>
      <c r="B88" s="251"/>
      <c r="C88" s="251"/>
      <c r="D88" s="251"/>
      <c r="E88" s="251"/>
      <c r="F88" s="251"/>
      <c r="G88" s="251"/>
      <c r="H88" s="251"/>
      <c r="I88" s="251"/>
      <c r="J88" s="251"/>
      <c r="K88" s="251"/>
      <c r="L88" s="251"/>
      <c r="M88" s="251"/>
      <c r="N88" s="251"/>
      <c r="O88" s="251"/>
      <c r="P88" s="251"/>
      <c r="Q88" s="251"/>
      <c r="R88" s="251"/>
      <c r="S88" s="26"/>
    </row>
    <row r="89" spans="1:19">
      <c r="A89" s="251"/>
      <c r="B89" s="251"/>
      <c r="C89" s="251"/>
      <c r="D89" s="251"/>
      <c r="E89" s="251"/>
      <c r="F89" s="251"/>
      <c r="G89" s="251"/>
      <c r="H89" s="251"/>
      <c r="I89" s="251"/>
      <c r="J89" s="251"/>
      <c r="K89" s="251"/>
      <c r="L89" s="251"/>
      <c r="M89" s="251"/>
      <c r="N89" s="251"/>
      <c r="O89" s="251"/>
      <c r="P89" s="251"/>
      <c r="Q89" s="251"/>
      <c r="R89" s="251"/>
      <c r="S89" s="26"/>
    </row>
    <row r="90" spans="1:19">
      <c r="A90" s="251"/>
      <c r="B90" s="251"/>
      <c r="C90" s="251"/>
      <c r="D90" s="251"/>
      <c r="E90" s="251"/>
      <c r="F90" s="251"/>
      <c r="G90" s="251"/>
      <c r="H90" s="251"/>
      <c r="I90" s="251"/>
      <c r="J90" s="251"/>
      <c r="K90" s="251"/>
      <c r="L90" s="251"/>
      <c r="M90" s="251"/>
      <c r="N90" s="251"/>
      <c r="O90" s="251"/>
      <c r="P90" s="251"/>
      <c r="Q90" s="251"/>
      <c r="R90" s="251"/>
      <c r="S90" s="26"/>
    </row>
    <row r="91" spans="1:19">
      <c r="A91" s="26"/>
      <c r="B91" s="26"/>
      <c r="C91" s="251"/>
      <c r="D91" s="251"/>
      <c r="E91" s="107"/>
      <c r="F91" s="107"/>
      <c r="G91" s="107"/>
      <c r="H91" s="107"/>
      <c r="I91" s="107"/>
      <c r="J91" s="107"/>
      <c r="K91" s="107"/>
      <c r="L91" s="107"/>
      <c r="M91" s="107"/>
      <c r="N91" s="107"/>
      <c r="O91" s="107"/>
      <c r="P91" s="107"/>
      <c r="Q91" s="251"/>
      <c r="S91" s="26"/>
    </row>
    <row r="92" spans="1:19">
      <c r="A92" s="26"/>
      <c r="B92" s="26"/>
      <c r="C92" s="107"/>
      <c r="D92" s="107"/>
      <c r="E92" s="107"/>
      <c r="F92" s="107"/>
      <c r="G92" s="107"/>
      <c r="H92" s="107"/>
      <c r="I92" s="107"/>
      <c r="J92" s="107"/>
      <c r="K92" s="107"/>
      <c r="L92" s="107"/>
      <c r="M92" s="107"/>
      <c r="N92" s="107"/>
      <c r="O92" s="107"/>
      <c r="P92" s="107"/>
      <c r="Q92" s="107"/>
      <c r="S92" s="26"/>
    </row>
    <row r="93" spans="1:19">
      <c r="A93" s="26"/>
      <c r="B93" s="26"/>
      <c r="C93" s="107"/>
      <c r="D93" s="107"/>
      <c r="E93" s="107"/>
      <c r="F93" s="107"/>
      <c r="G93" s="107"/>
      <c r="H93" s="107"/>
      <c r="I93" s="107"/>
      <c r="J93" s="107"/>
      <c r="K93" s="107"/>
      <c r="L93" s="107"/>
      <c r="M93" s="107"/>
      <c r="N93" s="107"/>
      <c r="O93" s="107"/>
      <c r="P93" s="107"/>
      <c r="Q93" s="107"/>
      <c r="S93" s="26"/>
    </row>
    <row r="94" spans="1:19">
      <c r="A94" s="26"/>
      <c r="B94" s="26"/>
      <c r="C94" s="26"/>
      <c r="D94" s="26"/>
      <c r="E94" s="26"/>
      <c r="F94" s="26"/>
      <c r="G94" s="26"/>
      <c r="H94" s="26"/>
      <c r="I94" s="26"/>
      <c r="J94" s="26"/>
      <c r="K94" s="26"/>
      <c r="L94" s="26"/>
      <c r="M94" s="26"/>
      <c r="N94" s="26"/>
      <c r="O94" s="26"/>
      <c r="P94" s="26"/>
      <c r="Q94" s="26"/>
      <c r="R94" s="26"/>
      <c r="S94" s="26"/>
    </row>
    <row r="95" spans="1:19">
      <c r="A95" s="26"/>
      <c r="B95" s="26"/>
      <c r="C95" s="26"/>
      <c r="D95" s="26"/>
      <c r="E95" s="26"/>
      <c r="F95" s="26"/>
      <c r="G95" s="26"/>
      <c r="H95" s="26"/>
      <c r="I95" s="26"/>
      <c r="J95" s="26"/>
      <c r="K95" s="26"/>
      <c r="L95" s="26"/>
      <c r="M95" s="26"/>
      <c r="N95" s="26"/>
      <c r="O95" s="26"/>
      <c r="P95" s="26"/>
      <c r="Q95" s="26"/>
      <c r="R95" s="26"/>
      <c r="S95" s="26"/>
    </row>
    <row r="96" spans="1:19">
      <c r="A96" s="26"/>
      <c r="B96" s="26"/>
      <c r="C96" s="26"/>
      <c r="D96" s="26"/>
      <c r="E96" s="26"/>
      <c r="F96" s="26"/>
      <c r="G96" s="26"/>
      <c r="H96" s="26"/>
      <c r="I96" s="26"/>
      <c r="J96" s="26"/>
      <c r="K96" s="26"/>
      <c r="L96" s="26"/>
      <c r="M96" s="26"/>
      <c r="N96" s="26"/>
      <c r="O96" s="26"/>
      <c r="P96" s="26"/>
      <c r="Q96" s="26"/>
      <c r="R96" s="26"/>
      <c r="S96" s="26"/>
    </row>
    <row r="97" spans="1:19">
      <c r="A97" s="26"/>
      <c r="B97" s="26"/>
      <c r="C97" s="26"/>
      <c r="D97" s="26"/>
      <c r="E97" s="26"/>
      <c r="F97" s="26"/>
      <c r="G97" s="26"/>
      <c r="H97" s="26"/>
      <c r="I97" s="26"/>
      <c r="J97" s="26"/>
      <c r="K97" s="26"/>
      <c r="L97" s="26"/>
      <c r="M97" s="26"/>
      <c r="N97" s="26"/>
      <c r="O97" s="26"/>
      <c r="P97" s="26"/>
      <c r="Q97" s="26"/>
      <c r="R97" s="26"/>
      <c r="S97" s="26"/>
    </row>
    <row r="98" spans="1:19">
      <c r="A98" s="26"/>
      <c r="B98" s="26"/>
      <c r="C98" s="26"/>
      <c r="D98" s="26"/>
      <c r="E98" s="26"/>
      <c r="F98" s="26"/>
      <c r="G98" s="26"/>
      <c r="H98" s="26"/>
      <c r="I98" s="26"/>
      <c r="J98" s="26"/>
      <c r="K98" s="26"/>
      <c r="L98" s="26"/>
      <c r="M98" s="26"/>
      <c r="N98" s="26"/>
      <c r="O98" s="26"/>
      <c r="P98" s="26"/>
      <c r="Q98" s="26"/>
      <c r="R98" s="26"/>
      <c r="S98" s="26"/>
    </row>
    <row r="99" spans="1:19">
      <c r="A99" s="26"/>
      <c r="B99" s="26"/>
      <c r="C99" s="26"/>
      <c r="D99" s="26"/>
      <c r="E99" s="26"/>
      <c r="F99" s="26"/>
      <c r="G99" s="26"/>
      <c r="H99" s="26"/>
      <c r="I99" s="26"/>
      <c r="J99" s="26"/>
      <c r="K99" s="26"/>
      <c r="L99" s="26"/>
      <c r="M99" s="26"/>
      <c r="N99" s="26"/>
      <c r="O99" s="26"/>
      <c r="P99" s="26"/>
      <c r="Q99" s="26"/>
      <c r="R99" s="26"/>
      <c r="S99" s="26"/>
    </row>
    <row r="100" spans="1:19">
      <c r="A100" s="26"/>
      <c r="B100" s="26"/>
      <c r="C100" s="26"/>
      <c r="D100" s="26"/>
      <c r="E100" s="26"/>
      <c r="F100" s="26"/>
      <c r="G100" s="26"/>
      <c r="H100" s="26"/>
      <c r="I100" s="26"/>
      <c r="J100" s="26"/>
      <c r="K100" s="26"/>
      <c r="L100" s="26"/>
      <c r="M100" s="26"/>
      <c r="N100" s="26"/>
      <c r="O100" s="26"/>
      <c r="P100" s="26"/>
      <c r="Q100" s="26"/>
      <c r="R100" s="26"/>
      <c r="S100" s="26"/>
    </row>
    <row r="101" spans="1:19">
      <c r="A101" s="26"/>
      <c r="B101" s="26"/>
      <c r="C101" s="26"/>
      <c r="D101" s="26"/>
      <c r="E101" s="26"/>
      <c r="F101" s="26"/>
      <c r="G101" s="26"/>
      <c r="H101" s="26"/>
      <c r="I101" s="26"/>
      <c r="J101" s="26"/>
      <c r="K101" s="26"/>
      <c r="L101" s="26"/>
      <c r="M101" s="26"/>
      <c r="N101" s="26"/>
      <c r="O101" s="26"/>
      <c r="P101" s="26"/>
      <c r="Q101" s="26"/>
      <c r="R101" s="26"/>
      <c r="S101" s="26"/>
    </row>
    <row r="102" spans="1:19">
      <c r="A102" s="26"/>
      <c r="B102" s="26"/>
      <c r="C102" s="26"/>
      <c r="D102" s="26"/>
      <c r="E102" s="26"/>
      <c r="F102" s="26"/>
      <c r="G102" s="26"/>
      <c r="H102" s="26"/>
      <c r="I102" s="26"/>
      <c r="J102" s="26"/>
      <c r="K102" s="26"/>
      <c r="L102" s="26"/>
      <c r="M102" s="26"/>
      <c r="N102" s="26"/>
      <c r="O102" s="26"/>
      <c r="P102" s="26"/>
      <c r="Q102" s="26"/>
      <c r="R102" s="26"/>
      <c r="S102" s="26"/>
    </row>
    <row r="103" spans="1:19">
      <c r="A103" s="26"/>
      <c r="B103" s="26"/>
      <c r="C103" s="26"/>
      <c r="D103" s="26"/>
      <c r="E103" s="26"/>
      <c r="F103" s="26"/>
      <c r="G103" s="26"/>
      <c r="H103" s="26"/>
      <c r="I103" s="26"/>
      <c r="J103" s="26"/>
      <c r="K103" s="26"/>
      <c r="L103" s="26"/>
      <c r="M103" s="26"/>
      <c r="N103" s="26"/>
      <c r="O103" s="26"/>
      <c r="P103" s="26"/>
      <c r="Q103" s="26"/>
      <c r="R103" s="26"/>
      <c r="S103" s="26"/>
    </row>
    <row r="104" spans="1:19">
      <c r="A104" s="26"/>
      <c r="B104" s="26"/>
      <c r="C104" s="26"/>
      <c r="D104" s="26"/>
      <c r="E104" s="26"/>
      <c r="F104" s="26"/>
      <c r="G104" s="26"/>
      <c r="H104" s="26"/>
      <c r="I104" s="26"/>
      <c r="J104" s="26"/>
      <c r="K104" s="26"/>
      <c r="L104" s="26"/>
      <c r="M104" s="26"/>
      <c r="N104" s="26"/>
      <c r="O104" s="26"/>
      <c r="P104" s="26"/>
      <c r="Q104" s="26"/>
      <c r="R104" s="26"/>
      <c r="S104" s="26"/>
    </row>
    <row r="105" spans="1:19">
      <c r="A105" s="26"/>
      <c r="B105" s="26"/>
      <c r="C105" s="26"/>
      <c r="D105" s="26"/>
      <c r="E105" s="26"/>
      <c r="F105" s="26"/>
      <c r="G105" s="26"/>
      <c r="H105" s="26"/>
      <c r="I105" s="26"/>
      <c r="J105" s="26"/>
      <c r="K105" s="26"/>
      <c r="L105" s="26"/>
      <c r="M105" s="26"/>
      <c r="N105" s="26"/>
      <c r="O105" s="26"/>
      <c r="P105" s="26"/>
      <c r="Q105" s="26"/>
      <c r="R105" s="26"/>
      <c r="S105" s="26"/>
    </row>
    <row r="106" spans="1:19">
      <c r="A106" s="26"/>
      <c r="B106" s="26"/>
      <c r="C106" s="26"/>
      <c r="D106" s="26"/>
      <c r="E106" s="26"/>
      <c r="F106" s="26"/>
      <c r="G106" s="26"/>
      <c r="H106" s="26"/>
      <c r="I106" s="26"/>
      <c r="J106" s="26"/>
      <c r="K106" s="26"/>
      <c r="L106" s="26"/>
      <c r="M106" s="26"/>
      <c r="N106" s="26"/>
      <c r="O106" s="26"/>
      <c r="P106" s="26"/>
      <c r="Q106" s="26"/>
      <c r="R106" s="26"/>
      <c r="S106" s="26"/>
    </row>
    <row r="107" spans="1:19">
      <c r="A107" s="26"/>
      <c r="B107" s="26"/>
      <c r="C107" s="26"/>
      <c r="D107" s="26"/>
      <c r="E107" s="26"/>
      <c r="F107" s="26"/>
      <c r="G107" s="26"/>
      <c r="H107" s="26"/>
      <c r="I107" s="26"/>
      <c r="J107" s="26"/>
      <c r="K107" s="26"/>
      <c r="L107" s="26"/>
      <c r="M107" s="26"/>
      <c r="N107" s="26"/>
      <c r="O107" s="26"/>
      <c r="P107" s="26"/>
      <c r="Q107" s="26"/>
      <c r="R107" s="26"/>
      <c r="S107" s="26"/>
    </row>
    <row r="108" spans="1:19">
      <c r="A108" s="26"/>
      <c r="B108" s="26"/>
      <c r="C108" s="26"/>
      <c r="D108" s="26"/>
      <c r="E108" s="26"/>
      <c r="F108" s="26"/>
      <c r="G108" s="26"/>
      <c r="H108" s="26"/>
      <c r="I108" s="26"/>
      <c r="J108" s="26"/>
      <c r="K108" s="26"/>
      <c r="L108" s="26"/>
      <c r="M108" s="26"/>
      <c r="N108" s="26"/>
      <c r="O108" s="26"/>
      <c r="P108" s="26"/>
      <c r="Q108" s="26"/>
      <c r="R108" s="26"/>
      <c r="S108" s="26"/>
    </row>
    <row r="109" spans="1:19">
      <c r="A109" s="26"/>
      <c r="B109" s="26"/>
      <c r="C109" s="26"/>
      <c r="D109" s="26"/>
      <c r="E109" s="26"/>
      <c r="F109" s="26"/>
      <c r="G109" s="26"/>
      <c r="H109" s="26"/>
      <c r="I109" s="26"/>
      <c r="J109" s="26"/>
      <c r="K109" s="26"/>
      <c r="L109" s="26"/>
      <c r="M109" s="26"/>
      <c r="N109" s="26"/>
      <c r="O109" s="26"/>
      <c r="P109" s="26"/>
      <c r="Q109" s="26"/>
      <c r="R109" s="26"/>
      <c r="S109" s="26"/>
    </row>
    <row r="110" spans="1:19">
      <c r="A110" s="26"/>
      <c r="B110" s="26"/>
      <c r="C110" s="26"/>
      <c r="D110" s="26"/>
      <c r="E110" s="26"/>
      <c r="F110" s="26"/>
      <c r="G110" s="26"/>
      <c r="H110" s="26"/>
      <c r="I110" s="26"/>
      <c r="J110" s="26"/>
      <c r="K110" s="26"/>
      <c r="L110" s="26"/>
      <c r="M110" s="26"/>
      <c r="N110" s="26"/>
      <c r="O110" s="26"/>
      <c r="P110" s="26"/>
      <c r="Q110" s="26"/>
      <c r="R110" s="26"/>
      <c r="S110" s="26"/>
    </row>
    <row r="111" spans="1:19">
      <c r="A111" s="26"/>
      <c r="B111" s="26"/>
      <c r="C111" s="26"/>
      <c r="D111" s="26"/>
      <c r="E111" s="26"/>
      <c r="F111" s="26"/>
      <c r="G111" s="26"/>
      <c r="H111" s="26"/>
      <c r="I111" s="26"/>
      <c r="J111" s="26"/>
      <c r="K111" s="26"/>
      <c r="L111" s="26"/>
      <c r="M111" s="26"/>
      <c r="N111" s="26"/>
      <c r="O111" s="26"/>
      <c r="P111" s="26"/>
      <c r="Q111" s="26"/>
      <c r="R111" s="26"/>
      <c r="S111" s="26"/>
    </row>
    <row r="112" spans="1:19">
      <c r="A112" s="26"/>
      <c r="B112" s="26"/>
      <c r="C112" s="26"/>
      <c r="D112" s="26"/>
      <c r="E112" s="26"/>
      <c r="F112" s="26"/>
      <c r="G112" s="26"/>
      <c r="H112" s="26"/>
      <c r="I112" s="26"/>
      <c r="J112" s="26"/>
      <c r="K112" s="26"/>
      <c r="L112" s="26"/>
      <c r="M112" s="26"/>
      <c r="N112" s="26"/>
      <c r="O112" s="26"/>
      <c r="P112" s="26"/>
      <c r="Q112" s="26"/>
      <c r="R112" s="26"/>
      <c r="S112" s="26"/>
    </row>
    <row r="113" spans="1:19">
      <c r="A113" s="26"/>
      <c r="B113" s="26"/>
      <c r="C113" s="26"/>
      <c r="D113" s="26"/>
      <c r="E113" s="26"/>
      <c r="F113" s="26"/>
      <c r="G113" s="26"/>
      <c r="H113" s="26"/>
      <c r="I113" s="26"/>
      <c r="J113" s="26"/>
      <c r="K113" s="26"/>
      <c r="L113" s="26"/>
      <c r="M113" s="26"/>
      <c r="N113" s="26"/>
      <c r="O113" s="26"/>
      <c r="P113" s="26"/>
      <c r="Q113" s="26"/>
      <c r="R113" s="26"/>
      <c r="S113" s="26"/>
    </row>
    <row r="114" spans="1:19">
      <c r="A114" s="26"/>
      <c r="B114" s="26"/>
      <c r="C114" s="26"/>
      <c r="D114" s="26"/>
      <c r="E114" s="26"/>
      <c r="F114" s="26"/>
      <c r="G114" s="26"/>
      <c r="H114" s="26"/>
      <c r="I114" s="26"/>
      <c r="J114" s="26"/>
      <c r="K114" s="26"/>
      <c r="L114" s="26"/>
      <c r="M114" s="26"/>
      <c r="N114" s="26"/>
      <c r="O114" s="26"/>
      <c r="P114" s="26"/>
      <c r="Q114" s="26"/>
      <c r="R114" s="26"/>
      <c r="S114" s="26"/>
    </row>
    <row r="115" spans="1:19">
      <c r="A115" s="26"/>
      <c r="B115" s="26"/>
      <c r="C115" s="26"/>
      <c r="D115" s="26"/>
      <c r="E115" s="26"/>
      <c r="F115" s="26"/>
      <c r="G115" s="26"/>
      <c r="H115" s="26"/>
      <c r="I115" s="26"/>
      <c r="J115" s="26"/>
      <c r="K115" s="26"/>
      <c r="L115" s="26"/>
      <c r="M115" s="26"/>
      <c r="N115" s="26"/>
      <c r="O115" s="26"/>
      <c r="P115" s="26"/>
      <c r="Q115" s="26"/>
      <c r="R115" s="26"/>
      <c r="S115" s="26"/>
    </row>
    <row r="116" spans="1:19">
      <c r="A116" s="26"/>
      <c r="B116" s="26"/>
      <c r="C116" s="26"/>
      <c r="D116" s="26"/>
      <c r="E116" s="26"/>
      <c r="F116" s="26"/>
      <c r="G116" s="26"/>
      <c r="H116" s="26"/>
      <c r="I116" s="26"/>
      <c r="J116" s="26"/>
      <c r="K116" s="26"/>
      <c r="L116" s="26"/>
      <c r="M116" s="26"/>
      <c r="N116" s="26"/>
      <c r="O116" s="26"/>
      <c r="P116" s="26"/>
      <c r="Q116" s="26"/>
      <c r="R116" s="26"/>
      <c r="S116" s="26"/>
    </row>
    <row r="117" spans="1:19">
      <c r="A117" s="26"/>
      <c r="B117" s="26"/>
      <c r="C117" s="26"/>
      <c r="D117" s="26"/>
      <c r="E117" s="26"/>
      <c r="F117" s="26"/>
      <c r="G117" s="26"/>
      <c r="H117" s="26"/>
      <c r="I117" s="26"/>
      <c r="J117" s="26"/>
      <c r="K117" s="26"/>
      <c r="L117" s="26"/>
      <c r="M117" s="26"/>
      <c r="N117" s="26"/>
      <c r="O117" s="26"/>
      <c r="P117" s="26"/>
      <c r="Q117" s="26"/>
      <c r="R117" s="26"/>
      <c r="S117" s="26"/>
    </row>
    <row r="118" spans="1:19">
      <c r="A118" s="26"/>
      <c r="B118" s="26"/>
      <c r="C118" s="26"/>
      <c r="D118" s="26"/>
      <c r="E118" s="26"/>
      <c r="F118" s="26"/>
      <c r="G118" s="26"/>
      <c r="H118" s="26"/>
      <c r="I118" s="26"/>
      <c r="J118" s="26"/>
      <c r="K118" s="26"/>
      <c r="L118" s="26"/>
      <c r="M118" s="26"/>
      <c r="N118" s="26"/>
      <c r="O118" s="26"/>
      <c r="P118" s="26"/>
      <c r="Q118" s="26"/>
      <c r="R118" s="26"/>
      <c r="S118" s="26"/>
    </row>
    <row r="119" spans="1:19">
      <c r="A119" s="26"/>
      <c r="B119" s="26"/>
      <c r="C119" s="26"/>
      <c r="D119" s="26"/>
      <c r="E119" s="26"/>
      <c r="F119" s="26"/>
      <c r="G119" s="26"/>
      <c r="H119" s="26"/>
      <c r="I119" s="26"/>
      <c r="J119" s="26"/>
      <c r="K119" s="26"/>
      <c r="L119" s="26"/>
      <c r="M119" s="26"/>
      <c r="N119" s="26"/>
      <c r="O119" s="26"/>
      <c r="P119" s="26"/>
      <c r="Q119" s="26"/>
      <c r="R119" s="26"/>
      <c r="S119" s="26"/>
    </row>
    <row r="120" spans="1:19">
      <c r="A120" s="26"/>
      <c r="B120" s="26"/>
      <c r="C120" s="26"/>
      <c r="D120" s="26"/>
      <c r="E120" s="26"/>
      <c r="F120" s="26"/>
      <c r="G120" s="26"/>
      <c r="H120" s="26"/>
      <c r="I120" s="26"/>
      <c r="J120" s="26"/>
      <c r="K120" s="26"/>
      <c r="L120" s="26"/>
      <c r="M120" s="26"/>
      <c r="N120" s="26"/>
      <c r="O120" s="26"/>
      <c r="P120" s="26"/>
      <c r="Q120" s="26"/>
      <c r="R120" s="26"/>
      <c r="S120" s="26"/>
    </row>
    <row r="121" spans="1:19">
      <c r="A121" s="26"/>
      <c r="B121" s="26"/>
      <c r="C121" s="26"/>
      <c r="D121" s="26"/>
      <c r="E121" s="26"/>
      <c r="F121" s="26"/>
      <c r="G121" s="26"/>
      <c r="H121" s="26"/>
      <c r="I121" s="26"/>
      <c r="J121" s="26"/>
      <c r="K121" s="26"/>
      <c r="L121" s="26"/>
      <c r="M121" s="26"/>
      <c r="N121" s="26"/>
      <c r="O121" s="26"/>
      <c r="P121" s="26"/>
      <c r="Q121" s="26"/>
      <c r="R121" s="26"/>
      <c r="S121" s="26"/>
    </row>
    <row r="122" spans="1:19">
      <c r="A122" s="26"/>
      <c r="B122" s="26"/>
      <c r="C122" s="26"/>
      <c r="D122" s="26"/>
      <c r="E122" s="26"/>
      <c r="F122" s="26"/>
      <c r="G122" s="26"/>
      <c r="H122" s="26"/>
      <c r="I122" s="26"/>
      <c r="J122" s="26"/>
      <c r="K122" s="26"/>
      <c r="L122" s="26"/>
      <c r="M122" s="26"/>
      <c r="N122" s="26"/>
      <c r="O122" s="26"/>
      <c r="P122" s="26"/>
      <c r="Q122" s="26"/>
      <c r="R122" s="26"/>
      <c r="S122" s="26"/>
    </row>
    <row r="123" spans="1:19">
      <c r="A123" s="26"/>
      <c r="B123" s="26"/>
      <c r="C123" s="26"/>
      <c r="D123" s="26"/>
      <c r="E123" s="26"/>
      <c r="F123" s="26"/>
      <c r="G123" s="26"/>
      <c r="H123" s="26"/>
      <c r="I123" s="26"/>
      <c r="J123" s="26"/>
      <c r="K123" s="26"/>
      <c r="L123" s="26"/>
      <c r="M123" s="26"/>
      <c r="N123" s="26"/>
      <c r="O123" s="26"/>
      <c r="P123" s="26"/>
      <c r="Q123" s="26"/>
      <c r="R123" s="26"/>
      <c r="S123" s="26"/>
    </row>
    <row r="124" spans="1:19">
      <c r="A124" s="26"/>
      <c r="B124" s="26"/>
      <c r="C124" s="26"/>
      <c r="D124" s="26"/>
      <c r="E124" s="26"/>
      <c r="F124" s="26"/>
      <c r="G124" s="26"/>
      <c r="H124" s="26"/>
      <c r="I124" s="26"/>
      <c r="J124" s="26"/>
      <c r="K124" s="26"/>
      <c r="L124" s="26"/>
      <c r="M124" s="26"/>
      <c r="N124" s="26"/>
      <c r="O124" s="26"/>
      <c r="P124" s="26"/>
      <c r="Q124" s="26"/>
      <c r="R124" s="26"/>
      <c r="S124" s="26"/>
    </row>
    <row r="125" spans="1:19">
      <c r="A125" s="26"/>
      <c r="B125" s="26"/>
      <c r="C125" s="26"/>
      <c r="D125" s="26"/>
      <c r="E125" s="26"/>
      <c r="F125" s="26"/>
      <c r="G125" s="26"/>
      <c r="H125" s="26"/>
      <c r="I125" s="26"/>
      <c r="J125" s="26"/>
      <c r="K125" s="26"/>
      <c r="L125" s="26"/>
      <c r="M125" s="26"/>
      <c r="N125" s="26"/>
      <c r="O125" s="26"/>
      <c r="P125" s="26"/>
      <c r="Q125" s="26"/>
      <c r="R125" s="26"/>
      <c r="S125" s="26"/>
    </row>
    <row r="126" spans="1:19">
      <c r="A126" s="26"/>
      <c r="B126" s="26"/>
      <c r="C126" s="26"/>
      <c r="D126" s="26"/>
      <c r="E126" s="26"/>
      <c r="F126" s="26"/>
      <c r="G126" s="26"/>
      <c r="H126" s="26"/>
      <c r="I126" s="26"/>
      <c r="J126" s="26"/>
      <c r="K126" s="26"/>
      <c r="L126" s="26"/>
      <c r="M126" s="26"/>
      <c r="N126" s="26"/>
      <c r="O126" s="26"/>
      <c r="P126" s="26"/>
      <c r="Q126" s="26"/>
      <c r="R126" s="26"/>
      <c r="S126" s="26"/>
    </row>
    <row r="127" spans="1:19">
      <c r="A127" s="26"/>
      <c r="B127" s="26"/>
      <c r="C127" s="26"/>
      <c r="D127" s="26"/>
      <c r="E127" s="26"/>
      <c r="F127" s="26"/>
      <c r="G127" s="26"/>
      <c r="H127" s="26"/>
      <c r="I127" s="26"/>
      <c r="J127" s="26"/>
      <c r="K127" s="26"/>
      <c r="L127" s="26"/>
      <c r="M127" s="26"/>
      <c r="N127" s="26"/>
      <c r="O127" s="26"/>
      <c r="P127" s="26"/>
      <c r="Q127" s="26"/>
      <c r="R127" s="26"/>
      <c r="S127" s="26"/>
    </row>
    <row r="128" spans="1:19">
      <c r="A128" s="26"/>
      <c r="B128" s="26"/>
      <c r="C128" s="26"/>
      <c r="D128" s="26"/>
      <c r="E128" s="26"/>
      <c r="F128" s="26"/>
      <c r="G128" s="26"/>
      <c r="H128" s="26"/>
      <c r="I128" s="26"/>
      <c r="J128" s="26"/>
      <c r="K128" s="26"/>
      <c r="L128" s="26"/>
      <c r="M128" s="26"/>
      <c r="N128" s="26"/>
      <c r="O128" s="26"/>
      <c r="P128" s="26"/>
      <c r="Q128" s="26"/>
      <c r="R128" s="26"/>
      <c r="S128" s="26"/>
    </row>
    <row r="129" spans="1:19">
      <c r="A129" s="26"/>
      <c r="B129" s="26"/>
      <c r="C129" s="26"/>
      <c r="D129" s="26"/>
      <c r="E129" s="26"/>
      <c r="F129" s="26"/>
      <c r="G129" s="26"/>
      <c r="H129" s="26"/>
      <c r="I129" s="26"/>
      <c r="J129" s="26"/>
      <c r="K129" s="26"/>
      <c r="L129" s="26"/>
      <c r="M129" s="26"/>
      <c r="N129" s="26"/>
      <c r="O129" s="26"/>
      <c r="P129" s="26"/>
      <c r="Q129" s="26"/>
      <c r="R129" s="26"/>
      <c r="S129" s="26"/>
    </row>
    <row r="130" spans="1:19">
      <c r="A130" s="26"/>
      <c r="B130" s="26"/>
      <c r="C130" s="26"/>
      <c r="D130" s="26"/>
      <c r="E130" s="26"/>
      <c r="F130" s="26"/>
      <c r="G130" s="26"/>
      <c r="H130" s="26"/>
      <c r="I130" s="26"/>
      <c r="J130" s="26"/>
      <c r="K130" s="26"/>
      <c r="L130" s="26"/>
      <c r="M130" s="26"/>
      <c r="N130" s="26"/>
      <c r="O130" s="26"/>
      <c r="P130" s="26"/>
      <c r="Q130" s="26"/>
      <c r="R130" s="26"/>
      <c r="S130" s="26"/>
    </row>
    <row r="131" spans="1:19">
      <c r="A131" s="26"/>
      <c r="B131" s="26"/>
      <c r="C131" s="26"/>
      <c r="D131" s="26"/>
      <c r="E131" s="26"/>
      <c r="F131" s="26"/>
      <c r="G131" s="26"/>
      <c r="H131" s="26"/>
      <c r="I131" s="26"/>
      <c r="J131" s="26"/>
      <c r="K131" s="26"/>
      <c r="L131" s="26"/>
      <c r="M131" s="26"/>
      <c r="N131" s="26"/>
      <c r="O131" s="26"/>
      <c r="P131" s="26"/>
      <c r="Q131" s="26"/>
      <c r="R131" s="26"/>
      <c r="S131" s="26"/>
    </row>
    <row r="132" spans="1:19">
      <c r="A132" s="26"/>
      <c r="B132" s="26"/>
      <c r="C132" s="26"/>
      <c r="D132" s="26"/>
      <c r="E132" s="26"/>
      <c r="F132" s="26"/>
      <c r="G132" s="26"/>
      <c r="H132" s="26"/>
      <c r="I132" s="26"/>
      <c r="J132" s="26"/>
      <c r="K132" s="26"/>
      <c r="L132" s="26"/>
      <c r="M132" s="26"/>
      <c r="N132" s="26"/>
      <c r="O132" s="26"/>
      <c r="P132" s="26"/>
      <c r="Q132" s="26"/>
      <c r="R132" s="26"/>
      <c r="S132" s="26"/>
    </row>
    <row r="133" spans="1:19">
      <c r="A133" s="26"/>
      <c r="B133" s="26"/>
      <c r="C133" s="26"/>
      <c r="D133" s="26"/>
      <c r="E133" s="26"/>
      <c r="F133" s="26"/>
      <c r="G133" s="26"/>
      <c r="H133" s="26"/>
      <c r="I133" s="26"/>
      <c r="J133" s="26"/>
      <c r="K133" s="26"/>
      <c r="L133" s="26"/>
      <c r="M133" s="26"/>
      <c r="N133" s="26"/>
      <c r="O133" s="26"/>
      <c r="P133" s="26"/>
      <c r="Q133" s="26"/>
      <c r="R133" s="26"/>
      <c r="S133" s="26"/>
    </row>
    <row r="134" spans="1:19">
      <c r="A134" s="26"/>
      <c r="B134" s="26"/>
      <c r="C134" s="26"/>
      <c r="D134" s="26"/>
      <c r="E134" s="26"/>
      <c r="F134" s="26"/>
      <c r="G134" s="26"/>
      <c r="H134" s="26"/>
      <c r="I134" s="26"/>
      <c r="J134" s="26"/>
      <c r="K134" s="26"/>
      <c r="L134" s="26"/>
      <c r="M134" s="26"/>
      <c r="N134" s="26"/>
      <c r="O134" s="26"/>
      <c r="P134" s="26"/>
      <c r="Q134" s="26"/>
      <c r="R134" s="26"/>
      <c r="S134" s="26"/>
    </row>
    <row r="135" spans="1:19">
      <c r="A135" s="26"/>
      <c r="B135" s="26"/>
      <c r="C135" s="26"/>
      <c r="D135" s="26"/>
      <c r="E135" s="26"/>
      <c r="F135" s="26"/>
      <c r="G135" s="26"/>
      <c r="H135" s="26"/>
      <c r="I135" s="26"/>
      <c r="J135" s="26"/>
      <c r="K135" s="26"/>
      <c r="L135" s="26"/>
      <c r="M135" s="26"/>
      <c r="N135" s="26"/>
      <c r="O135" s="26"/>
      <c r="P135" s="26"/>
      <c r="Q135" s="26"/>
      <c r="R135" s="26"/>
      <c r="S135" s="26"/>
    </row>
    <row r="136" spans="1:19">
      <c r="A136" s="26"/>
      <c r="B136" s="26"/>
      <c r="C136" s="26"/>
      <c r="D136" s="26"/>
      <c r="E136" s="26"/>
      <c r="F136" s="26"/>
      <c r="G136" s="26"/>
      <c r="H136" s="26"/>
      <c r="I136" s="26"/>
      <c r="J136" s="26"/>
      <c r="K136" s="26"/>
      <c r="L136" s="26"/>
      <c r="M136" s="26"/>
      <c r="N136" s="26"/>
      <c r="O136" s="26"/>
      <c r="P136" s="26"/>
      <c r="Q136" s="26"/>
      <c r="R136" s="26"/>
      <c r="S136" s="26"/>
    </row>
    <row r="137" spans="1:19">
      <c r="A137" s="26"/>
      <c r="B137" s="26"/>
      <c r="C137" s="26"/>
      <c r="D137" s="26"/>
      <c r="E137" s="26"/>
      <c r="F137" s="26"/>
      <c r="G137" s="26"/>
      <c r="H137" s="26"/>
      <c r="I137" s="26"/>
      <c r="J137" s="26"/>
      <c r="K137" s="26"/>
      <c r="L137" s="26"/>
      <c r="M137" s="26"/>
      <c r="N137" s="26"/>
      <c r="O137" s="26"/>
      <c r="P137" s="26"/>
      <c r="Q137" s="26"/>
      <c r="R137" s="26"/>
      <c r="S137" s="26"/>
    </row>
    <row r="138" spans="1:19">
      <c r="A138" s="26"/>
      <c r="B138" s="26"/>
      <c r="C138" s="26"/>
      <c r="D138" s="26"/>
      <c r="E138" s="26"/>
      <c r="F138" s="26"/>
      <c r="G138" s="26"/>
      <c r="H138" s="26"/>
      <c r="I138" s="26"/>
      <c r="J138" s="26"/>
      <c r="K138" s="26"/>
      <c r="L138" s="26"/>
      <c r="M138" s="26"/>
      <c r="N138" s="26"/>
      <c r="O138" s="26"/>
      <c r="P138" s="26"/>
      <c r="Q138" s="26"/>
      <c r="R138" s="26"/>
      <c r="S138" s="26"/>
    </row>
    <row r="139" spans="1:19">
      <c r="A139" s="26"/>
      <c r="B139" s="26"/>
      <c r="C139" s="26"/>
      <c r="D139" s="26"/>
      <c r="E139" s="26"/>
      <c r="F139" s="26"/>
      <c r="G139" s="26"/>
      <c r="H139" s="26"/>
      <c r="I139" s="26"/>
      <c r="J139" s="26"/>
      <c r="K139" s="26"/>
      <c r="L139" s="26"/>
      <c r="M139" s="26"/>
      <c r="N139" s="26"/>
      <c r="O139" s="26"/>
      <c r="P139" s="26"/>
      <c r="Q139" s="26"/>
      <c r="R139" s="26"/>
      <c r="S139" s="26"/>
    </row>
    <row r="140" spans="1:19">
      <c r="A140" s="26"/>
      <c r="B140" s="26"/>
      <c r="C140" s="26"/>
      <c r="D140" s="26"/>
      <c r="E140" s="26"/>
      <c r="F140" s="26"/>
      <c r="G140" s="26"/>
      <c r="H140" s="26"/>
      <c r="I140" s="26"/>
      <c r="J140" s="26"/>
      <c r="K140" s="26"/>
      <c r="L140" s="26"/>
      <c r="M140" s="26"/>
      <c r="N140" s="26"/>
      <c r="O140" s="26"/>
      <c r="P140" s="26"/>
      <c r="Q140" s="26"/>
      <c r="R140" s="26"/>
      <c r="S140" s="26"/>
    </row>
    <row r="141" spans="1:19">
      <c r="A141" s="26"/>
      <c r="B141" s="26"/>
      <c r="C141" s="26"/>
      <c r="D141" s="26"/>
      <c r="E141" s="26"/>
      <c r="F141" s="26"/>
      <c r="G141" s="26"/>
      <c r="H141" s="26"/>
      <c r="I141" s="26"/>
      <c r="J141" s="26"/>
      <c r="K141" s="26"/>
      <c r="L141" s="26"/>
      <c r="M141" s="26"/>
      <c r="N141" s="26"/>
      <c r="O141" s="26"/>
      <c r="P141" s="26"/>
      <c r="Q141" s="26"/>
      <c r="R141" s="26"/>
      <c r="S141" s="26"/>
    </row>
    <row r="142" spans="1:19">
      <c r="A142" s="26"/>
      <c r="B142" s="26"/>
      <c r="C142" s="26"/>
      <c r="D142" s="26"/>
      <c r="E142" s="26"/>
      <c r="F142" s="26"/>
      <c r="G142" s="26"/>
      <c r="H142" s="26"/>
      <c r="I142" s="26"/>
      <c r="J142" s="26"/>
      <c r="K142" s="26"/>
      <c r="L142" s="26"/>
      <c r="M142" s="26"/>
      <c r="N142" s="26"/>
      <c r="O142" s="26"/>
      <c r="P142" s="26"/>
      <c r="Q142" s="26"/>
      <c r="R142" s="26"/>
      <c r="S142" s="26"/>
    </row>
    <row r="143" spans="1:19">
      <c r="A143" s="26"/>
      <c r="B143" s="26"/>
      <c r="C143" s="26"/>
      <c r="D143" s="26"/>
      <c r="E143" s="26"/>
      <c r="F143" s="26"/>
      <c r="G143" s="26"/>
      <c r="H143" s="26"/>
      <c r="I143" s="26"/>
      <c r="J143" s="26"/>
      <c r="K143" s="26"/>
      <c r="L143" s="26"/>
      <c r="M143" s="26"/>
      <c r="N143" s="26"/>
      <c r="O143" s="26"/>
      <c r="P143" s="26"/>
      <c r="Q143" s="26"/>
      <c r="R143" s="26"/>
      <c r="S143" s="26"/>
    </row>
    <row r="144" spans="1:19">
      <c r="A144" s="26"/>
      <c r="B144" s="26"/>
      <c r="C144" s="26"/>
      <c r="D144" s="26"/>
      <c r="E144" s="26"/>
      <c r="F144" s="26"/>
      <c r="G144" s="26"/>
      <c r="H144" s="26"/>
      <c r="I144" s="26"/>
      <c r="J144" s="26"/>
      <c r="K144" s="26"/>
      <c r="L144" s="26"/>
      <c r="M144" s="26"/>
      <c r="N144" s="26"/>
      <c r="O144" s="26"/>
      <c r="P144" s="26"/>
      <c r="Q144" s="26"/>
      <c r="R144" s="26"/>
      <c r="S144" s="26"/>
    </row>
    <row r="145" spans="1:19">
      <c r="A145" s="26"/>
      <c r="B145" s="26"/>
      <c r="C145" s="26"/>
      <c r="D145" s="26"/>
      <c r="E145" s="26"/>
      <c r="F145" s="26"/>
      <c r="G145" s="26"/>
      <c r="H145" s="26"/>
      <c r="I145" s="26"/>
      <c r="J145" s="26"/>
      <c r="K145" s="26"/>
      <c r="L145" s="26"/>
      <c r="M145" s="26"/>
      <c r="N145" s="26"/>
      <c r="O145" s="26"/>
      <c r="P145" s="26"/>
      <c r="Q145" s="26"/>
      <c r="R145" s="26"/>
      <c r="S145" s="26"/>
    </row>
    <row r="146" spans="1:19">
      <c r="A146" s="26"/>
      <c r="B146" s="26"/>
      <c r="C146" s="26"/>
      <c r="D146" s="26"/>
      <c r="E146" s="26"/>
      <c r="F146" s="26"/>
      <c r="G146" s="26"/>
      <c r="H146" s="26"/>
      <c r="I146" s="26"/>
      <c r="J146" s="26"/>
      <c r="K146" s="26"/>
      <c r="L146" s="26"/>
      <c r="M146" s="26"/>
      <c r="N146" s="26"/>
      <c r="O146" s="26"/>
      <c r="P146" s="26"/>
      <c r="Q146" s="26"/>
      <c r="R146" s="26"/>
      <c r="S146" s="26"/>
    </row>
    <row r="147" spans="1:19">
      <c r="A147" s="26"/>
      <c r="B147" s="26"/>
      <c r="C147" s="26"/>
      <c r="D147" s="26"/>
      <c r="E147" s="26"/>
      <c r="F147" s="26"/>
      <c r="G147" s="26"/>
      <c r="H147" s="26"/>
      <c r="I147" s="26"/>
      <c r="J147" s="26"/>
      <c r="K147" s="26"/>
      <c r="L147" s="26"/>
      <c r="M147" s="26"/>
      <c r="N147" s="26"/>
      <c r="O147" s="26"/>
      <c r="P147" s="26"/>
      <c r="Q147" s="26"/>
      <c r="R147" s="26"/>
      <c r="S147" s="26"/>
    </row>
    <row r="148" spans="1:19">
      <c r="A148" s="26"/>
      <c r="B148" s="26"/>
      <c r="C148" s="26"/>
      <c r="D148" s="26"/>
      <c r="E148" s="26"/>
      <c r="F148" s="26"/>
      <c r="G148" s="26"/>
      <c r="H148" s="26"/>
      <c r="I148" s="26"/>
      <c r="J148" s="26"/>
      <c r="K148" s="26"/>
      <c r="L148" s="26"/>
      <c r="M148" s="26"/>
      <c r="N148" s="26"/>
      <c r="O148" s="26"/>
      <c r="P148" s="26"/>
      <c r="Q148" s="26"/>
      <c r="R148" s="26"/>
      <c r="S148" s="26"/>
    </row>
    <row r="149" spans="1:19">
      <c r="A149" s="26"/>
      <c r="B149" s="26"/>
      <c r="C149" s="26"/>
      <c r="D149" s="26"/>
      <c r="E149" s="26"/>
      <c r="F149" s="26"/>
      <c r="G149" s="26"/>
      <c r="H149" s="26"/>
      <c r="I149" s="26"/>
      <c r="J149" s="26"/>
      <c r="K149" s="26"/>
      <c r="L149" s="26"/>
      <c r="M149" s="26"/>
      <c r="N149" s="26"/>
      <c r="O149" s="26"/>
      <c r="P149" s="26"/>
      <c r="Q149" s="26"/>
      <c r="R149" s="26"/>
      <c r="S149" s="26"/>
    </row>
    <row r="150" spans="1:19">
      <c r="A150" s="26"/>
      <c r="B150" s="26"/>
      <c r="C150" s="26"/>
      <c r="D150" s="26"/>
      <c r="E150" s="26"/>
      <c r="F150" s="26"/>
      <c r="G150" s="26"/>
      <c r="H150" s="26"/>
      <c r="I150" s="26"/>
      <c r="J150" s="26"/>
      <c r="K150" s="26"/>
      <c r="L150" s="26"/>
      <c r="M150" s="26"/>
      <c r="N150" s="26"/>
      <c r="O150" s="26"/>
      <c r="P150" s="26"/>
      <c r="Q150" s="26"/>
      <c r="R150" s="26"/>
      <c r="S150" s="26"/>
    </row>
    <row r="151" spans="1:19">
      <c r="A151" s="26"/>
      <c r="B151" s="26"/>
      <c r="C151" s="26"/>
      <c r="D151" s="26"/>
      <c r="E151" s="26"/>
      <c r="F151" s="26"/>
      <c r="G151" s="26"/>
      <c r="H151" s="26"/>
      <c r="I151" s="26"/>
      <c r="J151" s="26"/>
      <c r="K151" s="26"/>
      <c r="L151" s="26"/>
      <c r="M151" s="26"/>
      <c r="N151" s="26"/>
      <c r="O151" s="26"/>
      <c r="P151" s="26"/>
      <c r="Q151" s="26"/>
      <c r="R151" s="26"/>
      <c r="S151" s="26"/>
    </row>
    <row r="152" spans="1:19">
      <c r="A152" s="26"/>
      <c r="B152" s="26"/>
      <c r="C152" s="26"/>
      <c r="D152" s="26"/>
      <c r="E152" s="26"/>
      <c r="F152" s="26"/>
      <c r="G152" s="26"/>
      <c r="H152" s="26"/>
      <c r="I152" s="26"/>
      <c r="J152" s="26"/>
      <c r="K152" s="26"/>
      <c r="L152" s="26"/>
      <c r="M152" s="26"/>
      <c r="N152" s="26"/>
      <c r="O152" s="26"/>
      <c r="P152" s="26"/>
      <c r="Q152" s="26"/>
      <c r="R152" s="26"/>
      <c r="S152" s="26"/>
    </row>
    <row r="153" spans="1:19">
      <c r="A153" s="26"/>
      <c r="B153" s="26"/>
      <c r="C153" s="26"/>
      <c r="D153" s="26"/>
      <c r="E153" s="26"/>
      <c r="F153" s="26"/>
      <c r="G153" s="26"/>
      <c r="H153" s="26"/>
      <c r="I153" s="26"/>
      <c r="J153" s="26"/>
      <c r="K153" s="26"/>
      <c r="L153" s="26"/>
      <c r="M153" s="26"/>
      <c r="N153" s="26"/>
      <c r="O153" s="26"/>
      <c r="P153" s="26"/>
      <c r="Q153" s="26"/>
      <c r="R153" s="26"/>
      <c r="S153" s="26"/>
    </row>
    <row r="154" spans="1:19">
      <c r="A154" s="26"/>
      <c r="B154" s="26"/>
      <c r="C154" s="26"/>
      <c r="D154" s="26"/>
      <c r="E154" s="26"/>
      <c r="F154" s="26"/>
      <c r="G154" s="26"/>
      <c r="H154" s="26"/>
      <c r="I154" s="26"/>
      <c r="J154" s="26"/>
      <c r="K154" s="26"/>
      <c r="L154" s="26"/>
      <c r="M154" s="26"/>
      <c r="N154" s="26"/>
      <c r="O154" s="26"/>
      <c r="P154" s="26"/>
      <c r="Q154" s="26"/>
      <c r="R154" s="26"/>
      <c r="S154" s="26"/>
    </row>
    <row r="155" spans="1:19">
      <c r="A155" s="26"/>
      <c r="B155" s="26"/>
      <c r="C155" s="26"/>
      <c r="D155" s="26"/>
      <c r="E155" s="26"/>
      <c r="F155" s="26"/>
      <c r="G155" s="26"/>
      <c r="H155" s="26"/>
      <c r="I155" s="26"/>
      <c r="J155" s="26"/>
      <c r="K155" s="26"/>
      <c r="L155" s="26"/>
      <c r="M155" s="26"/>
      <c r="N155" s="26"/>
      <c r="O155" s="26"/>
      <c r="P155" s="26"/>
      <c r="Q155" s="26"/>
      <c r="R155" s="26"/>
      <c r="S155" s="26"/>
    </row>
    <row r="156" spans="1:19">
      <c r="A156" s="26"/>
      <c r="B156" s="26"/>
      <c r="C156" s="26"/>
      <c r="D156" s="26"/>
      <c r="E156" s="26"/>
      <c r="F156" s="26"/>
      <c r="G156" s="26"/>
      <c r="H156" s="26"/>
      <c r="I156" s="26"/>
      <c r="J156" s="26"/>
      <c r="K156" s="26"/>
      <c r="L156" s="26"/>
      <c r="M156" s="26"/>
      <c r="N156" s="26"/>
      <c r="O156" s="26"/>
      <c r="P156" s="26"/>
      <c r="Q156" s="26"/>
      <c r="R156" s="26"/>
      <c r="S156" s="26"/>
    </row>
    <row r="157" spans="1:19">
      <c r="A157" s="26"/>
      <c r="B157" s="26"/>
      <c r="C157" s="26"/>
      <c r="D157" s="26"/>
      <c r="E157" s="26"/>
      <c r="F157" s="26"/>
      <c r="G157" s="26"/>
      <c r="H157" s="26"/>
      <c r="I157" s="26"/>
      <c r="J157" s="26"/>
      <c r="K157" s="26"/>
      <c r="L157" s="26"/>
      <c r="M157" s="26"/>
      <c r="N157" s="26"/>
      <c r="O157" s="26"/>
      <c r="P157" s="26"/>
      <c r="Q157" s="26"/>
      <c r="R157" s="26"/>
      <c r="S157" s="26"/>
    </row>
    <row r="158" spans="1:19">
      <c r="A158" s="26"/>
      <c r="B158" s="26"/>
      <c r="C158" s="26"/>
      <c r="D158" s="26"/>
      <c r="E158" s="26"/>
      <c r="F158" s="26"/>
      <c r="G158" s="26"/>
      <c r="H158" s="26"/>
      <c r="I158" s="26"/>
      <c r="J158" s="26"/>
      <c r="K158" s="26"/>
      <c r="L158" s="26"/>
      <c r="M158" s="26"/>
      <c r="N158" s="26"/>
      <c r="O158" s="26"/>
      <c r="P158" s="26"/>
      <c r="Q158" s="26"/>
      <c r="R158" s="26"/>
      <c r="S158" s="26"/>
    </row>
    <row r="159" spans="1:19">
      <c r="A159" s="26"/>
      <c r="B159" s="26"/>
      <c r="C159" s="26"/>
      <c r="D159" s="26"/>
      <c r="E159" s="26"/>
      <c r="F159" s="26"/>
      <c r="G159" s="26"/>
      <c r="H159" s="26"/>
      <c r="I159" s="26"/>
      <c r="J159" s="26"/>
      <c r="K159" s="26"/>
      <c r="L159" s="26"/>
      <c r="M159" s="26"/>
      <c r="N159" s="26"/>
      <c r="O159" s="26"/>
      <c r="P159" s="26"/>
      <c r="Q159" s="26"/>
      <c r="R159" s="26"/>
      <c r="S159" s="26"/>
    </row>
    <row r="160" spans="1:19">
      <c r="A160" s="26"/>
      <c r="B160" s="26"/>
      <c r="C160" s="26"/>
      <c r="D160" s="26"/>
      <c r="E160" s="26"/>
      <c r="F160" s="26"/>
      <c r="G160" s="26"/>
      <c r="H160" s="26"/>
      <c r="I160" s="26"/>
      <c r="J160" s="26"/>
      <c r="K160" s="26"/>
      <c r="L160" s="26"/>
      <c r="M160" s="26"/>
      <c r="N160" s="26"/>
      <c r="O160" s="26"/>
      <c r="P160" s="26"/>
      <c r="Q160" s="26"/>
      <c r="R160" s="26"/>
      <c r="S160" s="26"/>
    </row>
    <row r="161" spans="1:19">
      <c r="A161" s="26"/>
      <c r="B161" s="26"/>
      <c r="C161" s="26"/>
      <c r="D161" s="26"/>
      <c r="E161" s="26"/>
      <c r="F161" s="26"/>
      <c r="G161" s="26"/>
      <c r="H161" s="26"/>
      <c r="I161" s="26"/>
      <c r="J161" s="26"/>
      <c r="K161" s="26"/>
      <c r="L161" s="26"/>
      <c r="M161" s="26"/>
      <c r="N161" s="26"/>
      <c r="O161" s="26"/>
      <c r="P161" s="26"/>
      <c r="Q161" s="26"/>
      <c r="R161" s="26"/>
      <c r="S161" s="26"/>
    </row>
    <row r="162" spans="1:19">
      <c r="A162" s="26"/>
      <c r="B162" s="26"/>
      <c r="C162" s="26"/>
      <c r="D162" s="26"/>
      <c r="E162" s="26"/>
      <c r="F162" s="26"/>
      <c r="G162" s="26"/>
      <c r="H162" s="26"/>
      <c r="I162" s="26"/>
      <c r="J162" s="26"/>
      <c r="K162" s="26"/>
      <c r="L162" s="26"/>
      <c r="M162" s="26"/>
      <c r="N162" s="26"/>
      <c r="O162" s="26"/>
      <c r="P162" s="26"/>
      <c r="Q162" s="26"/>
      <c r="R162" s="26"/>
      <c r="S162" s="26"/>
    </row>
    <row r="163" spans="1:19">
      <c r="A163" s="26"/>
      <c r="B163" s="26"/>
      <c r="C163" s="26"/>
      <c r="D163" s="26"/>
      <c r="E163" s="26"/>
      <c r="F163" s="26"/>
      <c r="G163" s="26"/>
      <c r="H163" s="26"/>
      <c r="I163" s="26"/>
      <c r="J163" s="26"/>
      <c r="K163" s="26"/>
      <c r="L163" s="26"/>
      <c r="M163" s="26"/>
      <c r="N163" s="26"/>
      <c r="O163" s="26"/>
      <c r="P163" s="26"/>
      <c r="Q163" s="26"/>
      <c r="R163" s="26"/>
      <c r="S163" s="26"/>
    </row>
    <row r="164" spans="1:19">
      <c r="A164" s="26"/>
      <c r="B164" s="26"/>
      <c r="C164" s="26"/>
      <c r="D164" s="26"/>
      <c r="E164" s="26"/>
      <c r="F164" s="26"/>
      <c r="G164" s="26"/>
      <c r="H164" s="26"/>
      <c r="I164" s="26"/>
      <c r="J164" s="26"/>
      <c r="K164" s="26"/>
      <c r="L164" s="26"/>
      <c r="M164" s="26"/>
      <c r="N164" s="26"/>
      <c r="O164" s="26"/>
      <c r="P164" s="26"/>
      <c r="Q164" s="26"/>
      <c r="R164" s="26"/>
      <c r="S164" s="26"/>
    </row>
    <row r="165" spans="1:19">
      <c r="A165" s="26"/>
      <c r="B165" s="26"/>
      <c r="C165" s="26"/>
      <c r="D165" s="26"/>
      <c r="E165" s="26"/>
      <c r="F165" s="26"/>
      <c r="G165" s="26"/>
      <c r="H165" s="26"/>
      <c r="I165" s="26"/>
      <c r="J165" s="26"/>
      <c r="K165" s="26"/>
      <c r="L165" s="26"/>
      <c r="M165" s="26"/>
      <c r="N165" s="26"/>
      <c r="O165" s="26"/>
      <c r="P165" s="26"/>
      <c r="Q165" s="26"/>
      <c r="R165" s="26"/>
      <c r="S165" s="26"/>
    </row>
    <row r="166" spans="1:19">
      <c r="A166" s="26"/>
      <c r="B166" s="26"/>
      <c r="C166" s="26"/>
      <c r="D166" s="26"/>
      <c r="E166" s="26"/>
      <c r="F166" s="26"/>
      <c r="G166" s="26"/>
      <c r="H166" s="26"/>
      <c r="I166" s="26"/>
      <c r="J166" s="26"/>
      <c r="K166" s="26"/>
      <c r="L166" s="26"/>
      <c r="M166" s="26"/>
      <c r="N166" s="26"/>
      <c r="O166" s="26"/>
      <c r="P166" s="26"/>
      <c r="Q166" s="26"/>
      <c r="R166" s="26"/>
      <c r="S166" s="26"/>
    </row>
    <row r="167" spans="1:19">
      <c r="A167" s="26"/>
      <c r="B167" s="26"/>
      <c r="C167" s="26"/>
      <c r="D167" s="26"/>
      <c r="E167" s="26"/>
      <c r="F167" s="26"/>
      <c r="G167" s="26"/>
      <c r="H167" s="26"/>
      <c r="I167" s="26"/>
      <c r="J167" s="26"/>
      <c r="K167" s="26"/>
      <c r="L167" s="26"/>
      <c r="M167" s="26"/>
      <c r="N167" s="26"/>
      <c r="O167" s="26"/>
      <c r="P167" s="26"/>
      <c r="Q167" s="26"/>
      <c r="R167" s="26"/>
      <c r="S167" s="26"/>
    </row>
    <row r="168" spans="1:19">
      <c r="A168" s="26"/>
      <c r="B168" s="26"/>
      <c r="C168" s="26"/>
      <c r="D168" s="26"/>
      <c r="E168" s="26"/>
      <c r="F168" s="26"/>
      <c r="G168" s="26"/>
      <c r="H168" s="26"/>
      <c r="I168" s="26"/>
      <c r="J168" s="26"/>
      <c r="K168" s="26"/>
      <c r="L168" s="26"/>
      <c r="M168" s="26"/>
      <c r="N168" s="26"/>
      <c r="O168" s="26"/>
      <c r="P168" s="26"/>
      <c r="Q168" s="26"/>
      <c r="R168" s="26"/>
      <c r="S168" s="26"/>
    </row>
    <row r="169" spans="1:19">
      <c r="A169" s="26"/>
      <c r="B169" s="26"/>
      <c r="C169" s="26"/>
      <c r="D169" s="26"/>
      <c r="E169" s="26"/>
      <c r="F169" s="26"/>
      <c r="G169" s="26"/>
      <c r="H169" s="26"/>
      <c r="I169" s="26"/>
      <c r="J169" s="26"/>
      <c r="K169" s="26"/>
      <c r="L169" s="26"/>
      <c r="M169" s="26"/>
      <c r="N169" s="26"/>
      <c r="O169" s="26"/>
      <c r="P169" s="26"/>
      <c r="Q169" s="26"/>
      <c r="R169" s="26"/>
      <c r="S169" s="26"/>
    </row>
    <row r="170" spans="1:19">
      <c r="A170" s="26"/>
      <c r="B170" s="26"/>
      <c r="C170" s="26"/>
      <c r="D170" s="26"/>
      <c r="E170" s="26"/>
      <c r="F170" s="26"/>
      <c r="G170" s="26"/>
      <c r="H170" s="26"/>
      <c r="I170" s="26"/>
      <c r="J170" s="26"/>
      <c r="K170" s="26"/>
      <c r="L170" s="26"/>
      <c r="M170" s="26"/>
      <c r="N170" s="26"/>
      <c r="O170" s="26"/>
      <c r="P170" s="26"/>
      <c r="Q170" s="26"/>
      <c r="R170" s="26"/>
      <c r="S170" s="26"/>
    </row>
    <row r="171" spans="1:19">
      <c r="A171" s="26"/>
      <c r="B171" s="26"/>
      <c r="C171" s="26"/>
      <c r="D171" s="26"/>
      <c r="E171" s="26"/>
      <c r="F171" s="26"/>
      <c r="G171" s="26"/>
      <c r="H171" s="26"/>
      <c r="I171" s="26"/>
      <c r="J171" s="26"/>
      <c r="K171" s="26"/>
      <c r="L171" s="26"/>
      <c r="M171" s="26"/>
      <c r="N171" s="26"/>
      <c r="O171" s="26"/>
      <c r="P171" s="26"/>
      <c r="Q171" s="26"/>
      <c r="R171" s="26"/>
      <c r="S171" s="26"/>
    </row>
    <row r="172" spans="1:19">
      <c r="A172" s="26"/>
      <c r="B172" s="26"/>
      <c r="C172" s="26"/>
      <c r="D172" s="26"/>
      <c r="E172" s="26"/>
      <c r="F172" s="26"/>
      <c r="G172" s="26"/>
      <c r="H172" s="26"/>
      <c r="I172" s="26"/>
      <c r="J172" s="26"/>
      <c r="K172" s="26"/>
      <c r="L172" s="26"/>
      <c r="M172" s="26"/>
      <c r="N172" s="26"/>
      <c r="O172" s="26"/>
      <c r="P172" s="26"/>
      <c r="Q172" s="26"/>
      <c r="R172" s="26"/>
      <c r="S172" s="26"/>
    </row>
    <row r="173" spans="1:19">
      <c r="A173" s="26"/>
      <c r="B173" s="26"/>
      <c r="C173" s="26"/>
      <c r="D173" s="26"/>
      <c r="E173" s="26"/>
      <c r="F173" s="26"/>
      <c r="G173" s="26"/>
      <c r="H173" s="26"/>
      <c r="I173" s="26"/>
      <c r="J173" s="26"/>
      <c r="K173" s="26"/>
      <c r="L173" s="26"/>
      <c r="M173" s="26"/>
      <c r="N173" s="26"/>
      <c r="O173" s="26"/>
      <c r="P173" s="26"/>
      <c r="Q173" s="26"/>
      <c r="R173" s="26"/>
      <c r="S173" s="26"/>
    </row>
    <row r="174" spans="1:19">
      <c r="A174" s="26"/>
      <c r="B174" s="26"/>
      <c r="C174" s="26"/>
      <c r="D174" s="26"/>
      <c r="E174" s="26"/>
      <c r="F174" s="26"/>
      <c r="G174" s="26"/>
      <c r="H174" s="26"/>
      <c r="I174" s="26"/>
      <c r="J174" s="26"/>
      <c r="K174" s="26"/>
      <c r="L174" s="26"/>
      <c r="M174" s="26"/>
      <c r="N174" s="26"/>
      <c r="O174" s="26"/>
      <c r="P174" s="26"/>
      <c r="Q174" s="26"/>
      <c r="R174" s="26"/>
      <c r="S174" s="26"/>
    </row>
    <row r="175" spans="1:19">
      <c r="A175" s="26"/>
      <c r="B175" s="26"/>
      <c r="C175" s="26"/>
      <c r="D175" s="26"/>
      <c r="E175" s="26"/>
      <c r="F175" s="26"/>
      <c r="G175" s="26"/>
      <c r="H175" s="26"/>
      <c r="I175" s="26"/>
      <c r="J175" s="26"/>
      <c r="K175" s="26"/>
      <c r="L175" s="26"/>
      <c r="M175" s="26"/>
      <c r="N175" s="26"/>
      <c r="O175" s="26"/>
      <c r="P175" s="26"/>
      <c r="Q175" s="26"/>
      <c r="R175" s="26"/>
      <c r="S175" s="26"/>
    </row>
    <row r="176" spans="1:19">
      <c r="A176" s="26"/>
      <c r="B176" s="26"/>
      <c r="C176" s="26"/>
      <c r="D176" s="26"/>
      <c r="E176" s="26"/>
      <c r="F176" s="26"/>
      <c r="G176" s="26"/>
      <c r="H176" s="26"/>
      <c r="I176" s="26"/>
      <c r="J176" s="26"/>
      <c r="K176" s="26"/>
      <c r="L176" s="26"/>
      <c r="M176" s="26"/>
      <c r="N176" s="26"/>
      <c r="O176" s="26"/>
      <c r="P176" s="26"/>
      <c r="Q176" s="26"/>
      <c r="R176" s="26"/>
      <c r="S176" s="26"/>
    </row>
    <row r="177" spans="1:19">
      <c r="A177" s="26"/>
      <c r="B177" s="26"/>
      <c r="C177" s="26"/>
      <c r="D177" s="26"/>
      <c r="E177" s="26"/>
      <c r="F177" s="26"/>
      <c r="G177" s="26"/>
      <c r="H177" s="26"/>
      <c r="I177" s="26"/>
      <c r="J177" s="26"/>
      <c r="K177" s="26"/>
      <c r="L177" s="26"/>
      <c r="M177" s="26"/>
      <c r="N177" s="26"/>
      <c r="O177" s="26"/>
      <c r="P177" s="26"/>
      <c r="Q177" s="26"/>
      <c r="R177" s="26"/>
      <c r="S177" s="26"/>
    </row>
    <row r="178" spans="1:19">
      <c r="A178" s="26"/>
      <c r="B178" s="26"/>
      <c r="C178" s="26"/>
      <c r="D178" s="26"/>
      <c r="E178" s="26"/>
      <c r="F178" s="26"/>
      <c r="G178" s="26"/>
      <c r="H178" s="26"/>
      <c r="I178" s="26"/>
      <c r="J178" s="26"/>
      <c r="K178" s="26"/>
      <c r="L178" s="26"/>
      <c r="M178" s="26"/>
      <c r="N178" s="26"/>
      <c r="O178" s="26"/>
      <c r="P178" s="26"/>
      <c r="Q178" s="26"/>
      <c r="R178" s="26"/>
      <c r="S178" s="26"/>
    </row>
    <row r="179" spans="1:19">
      <c r="A179" s="26"/>
      <c r="B179" s="26"/>
      <c r="C179" s="26"/>
      <c r="D179" s="26"/>
      <c r="E179" s="26"/>
      <c r="F179" s="26"/>
      <c r="G179" s="26"/>
      <c r="H179" s="26"/>
      <c r="I179" s="26"/>
      <c r="J179" s="26"/>
      <c r="K179" s="26"/>
      <c r="L179" s="26"/>
      <c r="M179" s="26"/>
      <c r="N179" s="26"/>
      <c r="O179" s="26"/>
      <c r="P179" s="26"/>
      <c r="Q179" s="26"/>
      <c r="R179" s="26"/>
      <c r="S179" s="26"/>
    </row>
    <row r="180" spans="1:19">
      <c r="A180" s="26"/>
      <c r="B180" s="26"/>
      <c r="C180" s="26"/>
      <c r="D180" s="26"/>
      <c r="E180" s="26"/>
      <c r="F180" s="26"/>
      <c r="G180" s="26"/>
      <c r="H180" s="26"/>
      <c r="I180" s="26"/>
      <c r="J180" s="26"/>
      <c r="K180" s="26"/>
      <c r="L180" s="26"/>
      <c r="M180" s="26"/>
      <c r="N180" s="26"/>
      <c r="O180" s="26"/>
      <c r="P180" s="26"/>
      <c r="Q180" s="26"/>
      <c r="R180" s="26"/>
      <c r="S180" s="26"/>
    </row>
    <row r="181" spans="1:19">
      <c r="A181" s="26"/>
      <c r="B181" s="26"/>
      <c r="C181" s="26"/>
      <c r="D181" s="26"/>
      <c r="E181" s="26"/>
      <c r="F181" s="26"/>
      <c r="G181" s="26"/>
      <c r="H181" s="26"/>
      <c r="I181" s="26"/>
      <c r="J181" s="26"/>
      <c r="K181" s="26"/>
      <c r="L181" s="26"/>
      <c r="M181" s="26"/>
      <c r="N181" s="26"/>
      <c r="O181" s="26"/>
      <c r="P181" s="26"/>
      <c r="Q181" s="26"/>
      <c r="R181" s="26"/>
      <c r="S181" s="26"/>
    </row>
    <row r="182" spans="1:19">
      <c r="A182" s="26"/>
      <c r="B182" s="26"/>
      <c r="C182" s="26"/>
      <c r="D182" s="26"/>
      <c r="E182" s="26"/>
      <c r="F182" s="26"/>
      <c r="G182" s="26"/>
      <c r="H182" s="26"/>
      <c r="I182" s="26"/>
      <c r="J182" s="26"/>
      <c r="K182" s="26"/>
      <c r="L182" s="26"/>
      <c r="M182" s="26"/>
      <c r="N182" s="26"/>
      <c r="O182" s="26"/>
      <c r="P182" s="26"/>
      <c r="Q182" s="26"/>
      <c r="R182" s="26"/>
      <c r="S182" s="26"/>
    </row>
    <row r="183" spans="1:19">
      <c r="A183" s="26"/>
      <c r="B183" s="26"/>
      <c r="C183" s="26"/>
      <c r="D183" s="26"/>
      <c r="E183" s="26"/>
      <c r="F183" s="26"/>
      <c r="G183" s="26"/>
      <c r="H183" s="26"/>
      <c r="I183" s="26"/>
      <c r="J183" s="26"/>
      <c r="K183" s="26"/>
      <c r="L183" s="26"/>
      <c r="M183" s="26"/>
      <c r="N183" s="26"/>
      <c r="O183" s="26"/>
      <c r="P183" s="26"/>
      <c r="Q183" s="26"/>
      <c r="R183" s="26"/>
      <c r="S183" s="26"/>
    </row>
    <row r="184" spans="1:19">
      <c r="A184" s="26"/>
      <c r="B184" s="26"/>
      <c r="C184" s="26"/>
      <c r="D184" s="26"/>
      <c r="E184" s="26"/>
      <c r="F184" s="26"/>
      <c r="G184" s="26"/>
      <c r="H184" s="26"/>
      <c r="I184" s="26"/>
      <c r="J184" s="26"/>
      <c r="K184" s="26"/>
      <c r="L184" s="26"/>
      <c r="M184" s="26"/>
      <c r="N184" s="26"/>
      <c r="O184" s="26"/>
      <c r="P184" s="26"/>
      <c r="Q184" s="26"/>
      <c r="R184" s="26"/>
      <c r="S184" s="26"/>
    </row>
    <row r="185" spans="1:19">
      <c r="A185" s="26"/>
      <c r="B185" s="26"/>
      <c r="C185" s="26"/>
      <c r="D185" s="26"/>
      <c r="E185" s="26"/>
      <c r="F185" s="26"/>
      <c r="G185" s="26"/>
      <c r="H185" s="26"/>
      <c r="I185" s="26"/>
      <c r="J185" s="26"/>
      <c r="K185" s="26"/>
      <c r="L185" s="26"/>
      <c r="M185" s="26"/>
      <c r="N185" s="26"/>
      <c r="O185" s="26"/>
      <c r="P185" s="26"/>
      <c r="Q185" s="26"/>
      <c r="R185" s="26"/>
      <c r="S185" s="26"/>
    </row>
    <row r="186" spans="1:19">
      <c r="A186" s="26"/>
      <c r="B186" s="26"/>
      <c r="C186" s="26"/>
      <c r="D186" s="26"/>
      <c r="E186" s="26"/>
      <c r="F186" s="26"/>
      <c r="G186" s="26"/>
      <c r="H186" s="26"/>
      <c r="I186" s="26"/>
      <c r="J186" s="26"/>
      <c r="K186" s="26"/>
      <c r="L186" s="26"/>
      <c r="M186" s="26"/>
      <c r="N186" s="26"/>
      <c r="O186" s="26"/>
      <c r="P186" s="26"/>
      <c r="Q186" s="26"/>
      <c r="R186" s="26"/>
      <c r="S186" s="26"/>
    </row>
    <row r="187" spans="1:19">
      <c r="A187" s="26"/>
      <c r="B187" s="26"/>
      <c r="C187" s="26"/>
      <c r="D187" s="26"/>
      <c r="E187" s="26"/>
      <c r="F187" s="26"/>
      <c r="G187" s="26"/>
      <c r="H187" s="26"/>
      <c r="I187" s="26"/>
      <c r="J187" s="26"/>
      <c r="K187" s="26"/>
      <c r="L187" s="26"/>
      <c r="M187" s="26"/>
      <c r="N187" s="26"/>
      <c r="O187" s="26"/>
      <c r="P187" s="26"/>
      <c r="Q187" s="26"/>
      <c r="R187" s="26"/>
      <c r="S187" s="26"/>
    </row>
    <row r="188" spans="1:19">
      <c r="A188" s="26"/>
      <c r="B188" s="26"/>
      <c r="C188" s="26"/>
      <c r="D188" s="26"/>
      <c r="E188" s="26"/>
      <c r="F188" s="26"/>
      <c r="G188" s="26"/>
      <c r="H188" s="26"/>
      <c r="I188" s="26"/>
      <c r="J188" s="26"/>
      <c r="K188" s="26"/>
      <c r="L188" s="26"/>
      <c r="M188" s="26"/>
      <c r="N188" s="26"/>
      <c r="O188" s="26"/>
      <c r="P188" s="26"/>
      <c r="Q188" s="26"/>
      <c r="R188" s="26"/>
      <c r="S188" s="26"/>
    </row>
    <row r="189" spans="1:19">
      <c r="A189" s="26"/>
      <c r="B189" s="26"/>
      <c r="C189" s="26"/>
      <c r="D189" s="26"/>
      <c r="E189" s="26"/>
      <c r="F189" s="26"/>
      <c r="G189" s="26"/>
      <c r="H189" s="26"/>
      <c r="I189" s="26"/>
      <c r="J189" s="26"/>
      <c r="K189" s="26"/>
      <c r="L189" s="26"/>
      <c r="M189" s="26"/>
      <c r="N189" s="26"/>
      <c r="O189" s="26"/>
      <c r="P189" s="26"/>
      <c r="Q189" s="26"/>
      <c r="R189" s="26"/>
      <c r="S189" s="26"/>
    </row>
    <row r="190" spans="1:19">
      <c r="A190" s="26"/>
      <c r="B190" s="26"/>
      <c r="C190" s="26"/>
      <c r="D190" s="26"/>
      <c r="E190" s="26"/>
      <c r="F190" s="26"/>
      <c r="G190" s="26"/>
      <c r="H190" s="26"/>
      <c r="I190" s="26"/>
      <c r="J190" s="26"/>
      <c r="K190" s="26"/>
      <c r="L190" s="26"/>
      <c r="M190" s="26"/>
      <c r="N190" s="26"/>
      <c r="O190" s="26"/>
      <c r="P190" s="26"/>
      <c r="Q190" s="26"/>
      <c r="R190" s="26"/>
      <c r="S190" s="26"/>
    </row>
    <row r="191" spans="1:19">
      <c r="A191" s="26"/>
      <c r="B191" s="26"/>
      <c r="C191" s="26"/>
      <c r="D191" s="26"/>
      <c r="E191" s="26"/>
      <c r="F191" s="26"/>
      <c r="G191" s="26"/>
      <c r="H191" s="26"/>
      <c r="I191" s="26"/>
      <c r="J191" s="26"/>
      <c r="K191" s="26"/>
      <c r="L191" s="26"/>
      <c r="M191" s="26"/>
      <c r="N191" s="26"/>
      <c r="O191" s="26"/>
      <c r="P191" s="26"/>
      <c r="Q191" s="26"/>
      <c r="R191" s="26"/>
      <c r="S191" s="26"/>
    </row>
    <row r="192" spans="1:19">
      <c r="A192" s="26"/>
      <c r="B192" s="26"/>
      <c r="C192" s="26"/>
      <c r="D192" s="26"/>
      <c r="E192" s="26"/>
      <c r="F192" s="26"/>
      <c r="G192" s="26"/>
      <c r="H192" s="26"/>
      <c r="I192" s="26"/>
      <c r="J192" s="26"/>
      <c r="K192" s="26"/>
      <c r="L192" s="26"/>
      <c r="M192" s="26"/>
      <c r="N192" s="26"/>
      <c r="O192" s="26"/>
      <c r="P192" s="26"/>
      <c r="Q192" s="26"/>
      <c r="R192" s="26"/>
      <c r="S192" s="26"/>
    </row>
    <row r="193" spans="1:19">
      <c r="A193" s="26"/>
      <c r="B193" s="26"/>
      <c r="C193" s="26"/>
      <c r="D193" s="26"/>
      <c r="E193" s="26"/>
      <c r="F193" s="26"/>
      <c r="G193" s="26"/>
      <c r="H193" s="26"/>
      <c r="I193" s="26"/>
      <c r="J193" s="26"/>
      <c r="K193" s="26"/>
      <c r="L193" s="26"/>
      <c r="M193" s="26"/>
      <c r="N193" s="26"/>
      <c r="O193" s="26"/>
      <c r="P193" s="26"/>
      <c r="Q193" s="26"/>
      <c r="R193" s="26"/>
      <c r="S193" s="26"/>
    </row>
    <row r="194" spans="1:19">
      <c r="A194" s="26"/>
      <c r="B194" s="26"/>
      <c r="C194" s="26"/>
      <c r="D194" s="26"/>
      <c r="E194" s="26"/>
      <c r="F194" s="26"/>
      <c r="G194" s="26"/>
      <c r="H194" s="26"/>
      <c r="I194" s="26"/>
      <c r="J194" s="26"/>
      <c r="K194" s="26"/>
      <c r="L194" s="26"/>
      <c r="M194" s="26"/>
      <c r="N194" s="26"/>
      <c r="O194" s="26"/>
      <c r="P194" s="26"/>
      <c r="Q194" s="26"/>
      <c r="R194" s="26"/>
      <c r="S194" s="26"/>
    </row>
    <row r="195" spans="1:19">
      <c r="A195" s="26"/>
      <c r="B195" s="26"/>
      <c r="C195" s="26"/>
      <c r="D195" s="26"/>
      <c r="E195" s="26"/>
      <c r="F195" s="26"/>
      <c r="G195" s="26"/>
      <c r="H195" s="26"/>
      <c r="I195" s="26"/>
      <c r="J195" s="26"/>
      <c r="K195" s="26"/>
      <c r="L195" s="26"/>
      <c r="M195" s="26"/>
      <c r="N195" s="26"/>
      <c r="O195" s="26"/>
      <c r="P195" s="26"/>
      <c r="Q195" s="26"/>
      <c r="R195" s="26"/>
      <c r="S195" s="26"/>
    </row>
    <row r="196" spans="1:19">
      <c r="A196" s="26"/>
      <c r="B196" s="26"/>
      <c r="C196" s="26"/>
      <c r="D196" s="26"/>
      <c r="E196" s="26"/>
      <c r="F196" s="26"/>
      <c r="G196" s="26"/>
      <c r="H196" s="26"/>
      <c r="I196" s="26"/>
      <c r="J196" s="26"/>
      <c r="K196" s="26"/>
      <c r="L196" s="26"/>
      <c r="M196" s="26"/>
      <c r="N196" s="26"/>
      <c r="O196" s="26"/>
      <c r="P196" s="26"/>
      <c r="Q196" s="26"/>
      <c r="R196" s="26"/>
      <c r="S196" s="26"/>
    </row>
    <row r="197" spans="1:19">
      <c r="A197" s="26"/>
      <c r="B197" s="26"/>
      <c r="C197" s="26"/>
      <c r="D197" s="26"/>
      <c r="E197" s="26"/>
      <c r="F197" s="26"/>
      <c r="G197" s="26"/>
      <c r="H197" s="26"/>
      <c r="I197" s="26"/>
      <c r="J197" s="26"/>
      <c r="K197" s="26"/>
      <c r="L197" s="26"/>
      <c r="M197" s="26"/>
      <c r="N197" s="26"/>
      <c r="O197" s="26"/>
      <c r="P197" s="26"/>
      <c r="Q197" s="26"/>
      <c r="R197" s="26"/>
      <c r="S197" s="26"/>
    </row>
    <row r="198" spans="1:19">
      <c r="A198" s="26"/>
      <c r="B198" s="26"/>
      <c r="C198" s="26"/>
      <c r="D198" s="26"/>
      <c r="E198" s="26"/>
      <c r="F198" s="26"/>
      <c r="G198" s="26"/>
      <c r="H198" s="26"/>
      <c r="I198" s="26"/>
      <c r="J198" s="26"/>
      <c r="K198" s="26"/>
      <c r="L198" s="26"/>
      <c r="M198" s="26"/>
      <c r="N198" s="26"/>
      <c r="O198" s="26"/>
      <c r="P198" s="26"/>
      <c r="Q198" s="26"/>
      <c r="R198" s="26"/>
      <c r="S198" s="26"/>
    </row>
    <row r="199" spans="1:19">
      <c r="A199" s="26"/>
      <c r="B199" s="26"/>
      <c r="C199" s="26"/>
      <c r="D199" s="26"/>
      <c r="E199" s="26"/>
      <c r="F199" s="26"/>
      <c r="G199" s="26"/>
      <c r="H199" s="26"/>
      <c r="I199" s="26"/>
      <c r="J199" s="26"/>
      <c r="K199" s="26"/>
      <c r="L199" s="26"/>
      <c r="M199" s="26"/>
      <c r="N199" s="26"/>
      <c r="O199" s="26"/>
      <c r="P199" s="26"/>
      <c r="Q199" s="26"/>
      <c r="R199" s="26"/>
      <c r="S199" s="26"/>
    </row>
    <row r="200" spans="1:19">
      <c r="A200" s="26"/>
      <c r="B200" s="26"/>
      <c r="C200" s="26"/>
      <c r="D200" s="26"/>
      <c r="E200" s="26"/>
      <c r="F200" s="26"/>
      <c r="G200" s="26"/>
      <c r="H200" s="26"/>
      <c r="I200" s="26"/>
      <c r="J200" s="26"/>
      <c r="K200" s="26"/>
      <c r="L200" s="26"/>
      <c r="M200" s="26"/>
      <c r="N200" s="26"/>
      <c r="O200" s="26"/>
      <c r="P200" s="26"/>
      <c r="Q200" s="26"/>
      <c r="R200" s="26"/>
      <c r="S200" s="26"/>
    </row>
    <row r="201" spans="1:19">
      <c r="A201" s="26"/>
      <c r="B201" s="26"/>
      <c r="C201" s="26"/>
      <c r="D201" s="26"/>
      <c r="E201" s="26"/>
      <c r="F201" s="26"/>
      <c r="G201" s="26"/>
      <c r="H201" s="26"/>
      <c r="I201" s="26"/>
      <c r="J201" s="26"/>
      <c r="K201" s="26"/>
      <c r="L201" s="26"/>
      <c r="M201" s="26"/>
      <c r="N201" s="26"/>
      <c r="O201" s="26"/>
      <c r="P201" s="26"/>
      <c r="Q201" s="26"/>
      <c r="R201" s="26"/>
      <c r="S201" s="26"/>
    </row>
    <row r="202" spans="1:19">
      <c r="A202" s="26"/>
      <c r="B202" s="26"/>
      <c r="C202" s="26"/>
      <c r="D202" s="26"/>
      <c r="E202" s="26"/>
      <c r="F202" s="26"/>
      <c r="G202" s="26"/>
      <c r="H202" s="26"/>
      <c r="I202" s="26"/>
      <c r="J202" s="26"/>
      <c r="K202" s="26"/>
      <c r="L202" s="26"/>
      <c r="M202" s="26"/>
      <c r="N202" s="26"/>
      <c r="O202" s="26"/>
      <c r="P202" s="26"/>
      <c r="Q202" s="26"/>
      <c r="R202" s="26"/>
      <c r="S202" s="26"/>
    </row>
    <row r="203" spans="1:19">
      <c r="A203" s="26"/>
      <c r="B203" s="26"/>
      <c r="C203" s="26"/>
      <c r="D203" s="26"/>
      <c r="E203" s="26"/>
      <c r="F203" s="26"/>
      <c r="G203" s="26"/>
      <c r="H203" s="26"/>
      <c r="I203" s="26"/>
      <c r="J203" s="26"/>
      <c r="K203" s="26"/>
      <c r="L203" s="26"/>
      <c r="M203" s="26"/>
      <c r="N203" s="26"/>
      <c r="O203" s="26"/>
      <c r="P203" s="26"/>
      <c r="Q203" s="26"/>
      <c r="R203" s="26"/>
      <c r="S203" s="26"/>
    </row>
    <row r="204" spans="1:19">
      <c r="A204" s="26"/>
      <c r="B204" s="26"/>
      <c r="C204" s="26"/>
      <c r="D204" s="26"/>
      <c r="E204" s="26"/>
      <c r="F204" s="26"/>
      <c r="G204" s="26"/>
      <c r="H204" s="26"/>
      <c r="I204" s="26"/>
      <c r="J204" s="26"/>
      <c r="K204" s="26"/>
      <c r="L204" s="26"/>
      <c r="M204" s="26"/>
      <c r="N204" s="26"/>
      <c r="O204" s="26"/>
      <c r="P204" s="26"/>
      <c r="Q204" s="26"/>
      <c r="R204" s="26"/>
      <c r="S204" s="26"/>
    </row>
    <row r="205" spans="1:19">
      <c r="A205" s="26"/>
      <c r="B205" s="26"/>
      <c r="C205" s="26"/>
      <c r="D205" s="26"/>
      <c r="E205" s="26"/>
      <c r="F205" s="26"/>
      <c r="G205" s="26"/>
      <c r="H205" s="26"/>
      <c r="I205" s="26"/>
      <c r="J205" s="26"/>
      <c r="K205" s="26"/>
      <c r="L205" s="26"/>
      <c r="M205" s="26"/>
      <c r="N205" s="26"/>
      <c r="O205" s="26"/>
      <c r="P205" s="26"/>
      <c r="Q205" s="26"/>
      <c r="R205" s="26"/>
      <c r="S205" s="26"/>
    </row>
    <row r="206" spans="1:19">
      <c r="A206" s="26"/>
      <c r="B206" s="26"/>
      <c r="C206" s="26"/>
      <c r="D206" s="26"/>
      <c r="E206" s="26"/>
      <c r="F206" s="26"/>
      <c r="G206" s="26"/>
      <c r="H206" s="26"/>
      <c r="I206" s="26"/>
      <c r="J206" s="26"/>
      <c r="K206" s="26"/>
      <c r="L206" s="26"/>
      <c r="M206" s="26"/>
      <c r="N206" s="26"/>
      <c r="O206" s="26"/>
      <c r="P206" s="26"/>
      <c r="Q206" s="26"/>
      <c r="R206" s="26"/>
      <c r="S206" s="26"/>
    </row>
    <row r="207" spans="1:19">
      <c r="A207" s="26"/>
      <c r="B207" s="26"/>
      <c r="C207" s="26"/>
      <c r="D207" s="26"/>
      <c r="E207" s="26"/>
      <c r="F207" s="26"/>
      <c r="G207" s="26"/>
      <c r="H207" s="26"/>
      <c r="I207" s="26"/>
      <c r="J207" s="26"/>
      <c r="K207" s="26"/>
      <c r="L207" s="26"/>
      <c r="M207" s="26"/>
      <c r="N207" s="26"/>
      <c r="O207" s="26"/>
      <c r="P207" s="26"/>
      <c r="Q207" s="26"/>
      <c r="R207" s="26"/>
      <c r="S207" s="26"/>
    </row>
    <row r="208" spans="1:19">
      <c r="A208" s="26"/>
      <c r="B208" s="26"/>
      <c r="C208" s="26"/>
      <c r="D208" s="26"/>
      <c r="E208" s="26"/>
      <c r="F208" s="26"/>
      <c r="G208" s="26"/>
      <c r="H208" s="26"/>
      <c r="I208" s="26"/>
      <c r="J208" s="26"/>
      <c r="K208" s="26"/>
      <c r="L208" s="26"/>
      <c r="M208" s="26"/>
      <c r="N208" s="26"/>
      <c r="O208" s="26"/>
      <c r="P208" s="26"/>
      <c r="Q208" s="26"/>
      <c r="R208" s="26"/>
      <c r="S208" s="26"/>
    </row>
    <row r="209" spans="1:19">
      <c r="A209" s="26"/>
      <c r="B209" s="26"/>
      <c r="C209" s="26"/>
      <c r="D209" s="26"/>
      <c r="E209" s="26"/>
      <c r="F209" s="26"/>
      <c r="G209" s="26"/>
      <c r="H209" s="26"/>
      <c r="I209" s="26"/>
      <c r="J209" s="26"/>
      <c r="K209" s="26"/>
      <c r="L209" s="26"/>
      <c r="M209" s="26"/>
      <c r="N209" s="26"/>
      <c r="O209" s="26"/>
      <c r="P209" s="26"/>
      <c r="Q209" s="26"/>
      <c r="R209" s="26"/>
      <c r="S209" s="26"/>
    </row>
    <row r="210" spans="1:19">
      <c r="A210" s="26"/>
      <c r="B210" s="26"/>
      <c r="C210" s="26"/>
      <c r="D210" s="26"/>
      <c r="E210" s="26"/>
      <c r="F210" s="26"/>
      <c r="G210" s="26"/>
      <c r="H210" s="26"/>
      <c r="I210" s="26"/>
      <c r="J210" s="26"/>
      <c r="K210" s="26"/>
      <c r="L210" s="26"/>
      <c r="M210" s="26"/>
      <c r="N210" s="26"/>
      <c r="O210" s="26"/>
      <c r="P210" s="26"/>
      <c r="Q210" s="26"/>
      <c r="R210" s="26"/>
      <c r="S210" s="26"/>
    </row>
    <row r="211" spans="1:19">
      <c r="A211" s="26"/>
      <c r="B211" s="26"/>
      <c r="C211" s="26"/>
      <c r="D211" s="26"/>
      <c r="E211" s="26"/>
      <c r="F211" s="26"/>
      <c r="G211" s="26"/>
      <c r="H211" s="26"/>
      <c r="I211" s="26"/>
      <c r="J211" s="26"/>
      <c r="K211" s="26"/>
      <c r="L211" s="26"/>
      <c r="M211" s="26"/>
      <c r="N211" s="26"/>
      <c r="O211" s="26"/>
      <c r="P211" s="26"/>
      <c r="Q211" s="26"/>
      <c r="R211" s="26"/>
      <c r="S211" s="26"/>
    </row>
    <row r="212" spans="1:19">
      <c r="A212" s="26"/>
      <c r="B212" s="26"/>
      <c r="C212" s="26"/>
      <c r="D212" s="26"/>
      <c r="E212" s="26"/>
      <c r="F212" s="26"/>
      <c r="G212" s="26"/>
      <c r="H212" s="26"/>
      <c r="I212" s="26"/>
      <c r="J212" s="26"/>
      <c r="K212" s="26"/>
      <c r="L212" s="26"/>
      <c r="M212" s="26"/>
      <c r="N212" s="26"/>
      <c r="O212" s="26"/>
      <c r="P212" s="26"/>
      <c r="Q212" s="26"/>
      <c r="R212" s="26"/>
      <c r="S212" s="26"/>
    </row>
    <row r="213" spans="1:19">
      <c r="A213" s="26"/>
      <c r="B213" s="26"/>
      <c r="C213" s="26"/>
      <c r="D213" s="26"/>
      <c r="E213" s="26"/>
      <c r="F213" s="26"/>
      <c r="G213" s="26"/>
      <c r="H213" s="26"/>
      <c r="I213" s="26"/>
      <c r="J213" s="26"/>
      <c r="K213" s="26"/>
      <c r="L213" s="26"/>
      <c r="M213" s="26"/>
      <c r="N213" s="26"/>
      <c r="O213" s="26"/>
      <c r="P213" s="26"/>
      <c r="Q213" s="26"/>
      <c r="R213" s="26"/>
      <c r="S213" s="26"/>
    </row>
    <row r="214" spans="1:19">
      <c r="A214" s="26"/>
      <c r="B214" s="26"/>
      <c r="C214" s="26"/>
      <c r="D214" s="26"/>
      <c r="E214" s="26"/>
      <c r="F214" s="26"/>
      <c r="G214" s="26"/>
      <c r="H214" s="26"/>
      <c r="I214" s="26"/>
      <c r="J214" s="26"/>
      <c r="K214" s="26"/>
      <c r="L214" s="26"/>
      <c r="M214" s="26"/>
      <c r="N214" s="26"/>
      <c r="O214" s="26"/>
      <c r="P214" s="26"/>
      <c r="Q214" s="26"/>
      <c r="R214" s="26"/>
      <c r="S214" s="26"/>
    </row>
    <row r="215" spans="1:19">
      <c r="A215" s="26"/>
      <c r="B215" s="26"/>
      <c r="C215" s="26"/>
      <c r="D215" s="26"/>
      <c r="E215" s="26"/>
      <c r="F215" s="26"/>
      <c r="G215" s="26"/>
      <c r="H215" s="26"/>
      <c r="I215" s="26"/>
      <c r="J215" s="26"/>
      <c r="K215" s="26"/>
      <c r="L215" s="26"/>
      <c r="M215" s="26"/>
      <c r="N215" s="26"/>
      <c r="O215" s="26"/>
      <c r="P215" s="26"/>
      <c r="Q215" s="26"/>
      <c r="R215" s="26"/>
      <c r="S215" s="26"/>
    </row>
    <row r="216" spans="1:19">
      <c r="A216" s="26"/>
      <c r="B216" s="26"/>
      <c r="C216" s="26"/>
      <c r="D216" s="26"/>
      <c r="E216" s="26"/>
      <c r="F216" s="26"/>
      <c r="G216" s="26"/>
      <c r="H216" s="26"/>
      <c r="I216" s="26"/>
      <c r="J216" s="26"/>
      <c r="K216" s="26"/>
      <c r="L216" s="26"/>
      <c r="M216" s="26"/>
      <c r="N216" s="26"/>
      <c r="O216" s="26"/>
      <c r="P216" s="26"/>
      <c r="Q216" s="26"/>
      <c r="R216" s="26"/>
      <c r="S216" s="26"/>
    </row>
    <row r="217" spans="1:19">
      <c r="A217" s="26"/>
      <c r="B217" s="26"/>
      <c r="C217" s="26"/>
      <c r="D217" s="26"/>
      <c r="E217" s="26"/>
      <c r="F217" s="26"/>
      <c r="G217" s="26"/>
      <c r="H217" s="26"/>
      <c r="I217" s="26"/>
      <c r="J217" s="26"/>
      <c r="K217" s="26"/>
      <c r="L217" s="26"/>
      <c r="M217" s="26"/>
      <c r="N217" s="26"/>
      <c r="O217" s="26"/>
      <c r="P217" s="26"/>
      <c r="Q217" s="26"/>
      <c r="R217" s="26"/>
      <c r="S217" s="26"/>
    </row>
    <row r="218" spans="1:19">
      <c r="A218" s="26"/>
      <c r="B218" s="26"/>
      <c r="C218" s="26"/>
      <c r="D218" s="26"/>
      <c r="E218" s="26"/>
      <c r="F218" s="26"/>
      <c r="G218" s="26"/>
      <c r="H218" s="26"/>
      <c r="I218" s="26"/>
      <c r="J218" s="26"/>
      <c r="K218" s="26"/>
      <c r="L218" s="26"/>
      <c r="M218" s="26"/>
      <c r="N218" s="26"/>
      <c r="O218" s="26"/>
      <c r="P218" s="26"/>
      <c r="Q218" s="26"/>
      <c r="R218" s="26"/>
      <c r="S218" s="26"/>
    </row>
    <row r="219" spans="1:19">
      <c r="A219" s="26"/>
      <c r="B219" s="26"/>
      <c r="C219" s="26"/>
      <c r="D219" s="26"/>
      <c r="E219" s="26"/>
      <c r="F219" s="26"/>
      <c r="G219" s="26"/>
      <c r="H219" s="26"/>
      <c r="I219" s="26"/>
      <c r="J219" s="26"/>
      <c r="K219" s="26"/>
      <c r="L219" s="26"/>
      <c r="M219" s="26"/>
      <c r="N219" s="26"/>
      <c r="O219" s="26"/>
      <c r="P219" s="26"/>
      <c r="Q219" s="26"/>
      <c r="R219" s="26"/>
      <c r="S219" s="26"/>
    </row>
    <row r="220" spans="1:19">
      <c r="A220" s="26"/>
      <c r="B220" s="26"/>
      <c r="C220" s="26"/>
      <c r="D220" s="26"/>
      <c r="E220" s="26"/>
      <c r="F220" s="26"/>
      <c r="G220" s="26"/>
      <c r="H220" s="26"/>
      <c r="I220" s="26"/>
      <c r="J220" s="26"/>
      <c r="K220" s="26"/>
      <c r="L220" s="26"/>
      <c r="M220" s="26"/>
      <c r="N220" s="26"/>
      <c r="O220" s="26"/>
      <c r="P220" s="26"/>
      <c r="Q220" s="26"/>
      <c r="R220" s="26"/>
      <c r="S220" s="26"/>
    </row>
    <row r="221" spans="1:19">
      <c r="A221" s="26"/>
      <c r="B221" s="26"/>
      <c r="C221" s="26"/>
      <c r="D221" s="26"/>
      <c r="E221" s="26"/>
      <c r="F221" s="26"/>
      <c r="G221" s="26"/>
      <c r="H221" s="26"/>
      <c r="I221" s="26"/>
      <c r="J221" s="26"/>
      <c r="K221" s="26"/>
      <c r="L221" s="26"/>
      <c r="M221" s="26"/>
      <c r="N221" s="26"/>
      <c r="O221" s="26"/>
      <c r="P221" s="26"/>
      <c r="Q221" s="26"/>
      <c r="R221" s="26"/>
      <c r="S221" s="26"/>
    </row>
    <row r="222" spans="1:19">
      <c r="A222" s="26"/>
      <c r="B222" s="26"/>
      <c r="C222" s="26"/>
      <c r="D222" s="26"/>
      <c r="E222" s="26"/>
      <c r="F222" s="26"/>
      <c r="G222" s="26"/>
      <c r="H222" s="26"/>
      <c r="I222" s="26"/>
      <c r="J222" s="26"/>
      <c r="K222" s="26"/>
      <c r="L222" s="26"/>
      <c r="M222" s="26"/>
      <c r="N222" s="26"/>
      <c r="O222" s="26"/>
      <c r="P222" s="26"/>
      <c r="Q222" s="26"/>
      <c r="R222" s="26"/>
      <c r="S222" s="26"/>
    </row>
    <row r="223" spans="1:19">
      <c r="A223" s="26"/>
      <c r="B223" s="26"/>
      <c r="C223" s="26"/>
      <c r="D223" s="26"/>
      <c r="E223" s="26"/>
      <c r="F223" s="26"/>
      <c r="G223" s="26"/>
      <c r="H223" s="26"/>
      <c r="I223" s="26"/>
      <c r="J223" s="26"/>
      <c r="K223" s="26"/>
      <c r="L223" s="26"/>
      <c r="M223" s="26"/>
      <c r="N223" s="26"/>
      <c r="O223" s="26"/>
      <c r="P223" s="26"/>
      <c r="Q223" s="26"/>
      <c r="R223" s="26"/>
      <c r="S223" s="26"/>
    </row>
    <row r="224" spans="1:19">
      <c r="A224" s="26"/>
      <c r="B224" s="26"/>
      <c r="C224" s="26"/>
      <c r="D224" s="26"/>
      <c r="E224" s="26"/>
      <c r="F224" s="26"/>
      <c r="G224" s="26"/>
      <c r="H224" s="26"/>
      <c r="I224" s="26"/>
      <c r="J224" s="26"/>
      <c r="K224" s="26"/>
      <c r="L224" s="26"/>
      <c r="M224" s="26"/>
      <c r="N224" s="26"/>
      <c r="O224" s="26"/>
      <c r="P224" s="26"/>
      <c r="Q224" s="26"/>
      <c r="R224" s="26"/>
      <c r="S224" s="26"/>
    </row>
    <row r="225" spans="1:19">
      <c r="A225" s="26"/>
      <c r="B225" s="26"/>
      <c r="C225" s="26"/>
      <c r="D225" s="26"/>
      <c r="E225" s="26"/>
      <c r="F225" s="26"/>
      <c r="G225" s="26"/>
      <c r="H225" s="26"/>
      <c r="I225" s="26"/>
      <c r="J225" s="26"/>
      <c r="K225" s="26"/>
      <c r="L225" s="26"/>
      <c r="M225" s="26"/>
      <c r="N225" s="26"/>
      <c r="O225" s="26"/>
      <c r="P225" s="26"/>
      <c r="Q225" s="26"/>
      <c r="R225" s="26"/>
      <c r="S225" s="26"/>
    </row>
    <row r="226" spans="1:19">
      <c r="A226" s="26"/>
      <c r="B226" s="26"/>
      <c r="C226" s="26"/>
      <c r="D226" s="26"/>
      <c r="E226" s="26"/>
      <c r="F226" s="26"/>
      <c r="G226" s="26"/>
      <c r="H226" s="26"/>
      <c r="I226" s="26"/>
      <c r="J226" s="26"/>
      <c r="K226" s="26"/>
      <c r="L226" s="26"/>
      <c r="M226" s="26"/>
      <c r="N226" s="26"/>
      <c r="O226" s="26"/>
      <c r="P226" s="26"/>
      <c r="Q226" s="26"/>
      <c r="R226" s="26"/>
      <c r="S226" s="26"/>
    </row>
    <row r="227" spans="1:19">
      <c r="A227" s="26"/>
      <c r="B227" s="26"/>
      <c r="C227" s="26"/>
      <c r="D227" s="26"/>
      <c r="E227" s="26"/>
      <c r="F227" s="26"/>
      <c r="G227" s="26"/>
      <c r="H227" s="26"/>
      <c r="I227" s="26"/>
      <c r="J227" s="26"/>
      <c r="K227" s="26"/>
      <c r="L227" s="26"/>
      <c r="M227" s="26"/>
      <c r="N227" s="26"/>
      <c r="O227" s="26"/>
      <c r="P227" s="26"/>
      <c r="Q227" s="26"/>
      <c r="R227" s="26"/>
      <c r="S227" s="26"/>
    </row>
    <row r="228" spans="1:19">
      <c r="A228" s="26"/>
      <c r="B228" s="26"/>
      <c r="C228" s="26"/>
      <c r="D228" s="26"/>
      <c r="E228" s="26"/>
      <c r="F228" s="26"/>
      <c r="G228" s="26"/>
      <c r="H228" s="26"/>
      <c r="I228" s="26"/>
      <c r="J228" s="26"/>
      <c r="K228" s="26"/>
      <c r="L228" s="26"/>
      <c r="M228" s="26"/>
      <c r="N228" s="26"/>
      <c r="O228" s="26"/>
      <c r="P228" s="26"/>
      <c r="Q228" s="26"/>
      <c r="R228" s="26"/>
      <c r="S228" s="26"/>
    </row>
  </sheetData>
  <sheetProtection password="DC2A" sheet="1" objects="1" scenarios="1" selectLockedCells="1"/>
  <mergeCells count="7">
    <mergeCell ref="A69:R69"/>
    <mergeCell ref="A2:R2"/>
    <mergeCell ref="A3:R3"/>
    <mergeCell ref="A4:R4"/>
    <mergeCell ref="A66:R66"/>
    <mergeCell ref="A67:R67"/>
    <mergeCell ref="A68:R68"/>
  </mergeCells>
  <phoneticPr fontId="0" type="noConversion"/>
  <pageMargins left="0.74803149606299213" right="0.74803149606299213" top="0.98425196850393704" bottom="0.98425196850393704"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rightToLeft="1" topLeftCell="A28" zoomScaleNormal="100" workbookViewId="0">
      <selection activeCell="A15" sqref="A15:M15"/>
    </sheetView>
  </sheetViews>
  <sheetFormatPr defaultColWidth="3.625" defaultRowHeight="15.75"/>
  <cols>
    <col min="1" max="1" width="9.875" style="1" customWidth="1"/>
    <col min="2" max="2" width="5.125" style="1" customWidth="1"/>
    <col min="3" max="3" width="4.125" style="1" customWidth="1"/>
    <col min="4" max="4" width="4.125" style="26" customWidth="1"/>
    <col min="5" max="5" width="5.125" style="1" customWidth="1"/>
    <col min="6" max="6" width="4.625" style="1" customWidth="1"/>
    <col min="7" max="7" width="5.375" style="1" customWidth="1"/>
    <col min="8" max="8" width="4.875" style="1" customWidth="1"/>
    <col min="9" max="9" width="8.75" style="1" customWidth="1"/>
    <col min="10" max="10" width="1.375" style="1" customWidth="1"/>
    <col min="11" max="11" width="8.375" style="1" customWidth="1"/>
    <col min="12" max="12" width="1.625" style="1" customWidth="1"/>
    <col min="13" max="13" width="9.75" style="1" customWidth="1"/>
    <col min="14" max="14" width="7.375" style="1" hidden="1" customWidth="1"/>
    <col min="15" max="16384" width="3.625" style="1"/>
  </cols>
  <sheetData>
    <row r="1" spans="1:14" ht="16.5" hidden="1" customHeight="1">
      <c r="A1" s="30"/>
      <c r="B1" s="30"/>
      <c r="C1" s="30"/>
      <c r="D1" s="30"/>
      <c r="E1" s="30"/>
      <c r="F1" s="30"/>
      <c r="G1" s="30"/>
      <c r="H1" s="30"/>
      <c r="I1" s="30"/>
      <c r="J1" s="30"/>
      <c r="K1" s="30"/>
      <c r="L1" s="30"/>
      <c r="M1" s="30"/>
      <c r="N1" s="13"/>
    </row>
    <row r="2" spans="1:14" hidden="1"/>
    <row r="3" spans="1:14" hidden="1">
      <c r="A3" s="402"/>
      <c r="B3" s="402"/>
      <c r="C3" s="402"/>
      <c r="D3" s="402"/>
      <c r="E3" s="402"/>
      <c r="F3" s="402"/>
      <c r="G3" s="402"/>
      <c r="H3" s="402"/>
      <c r="I3" s="402"/>
      <c r="J3" s="402"/>
      <c r="K3" s="402"/>
      <c r="L3" s="402"/>
      <c r="M3" s="402"/>
      <c r="N3" s="112"/>
    </row>
    <row r="4" spans="1:14" hidden="1">
      <c r="A4" s="402"/>
      <c r="B4" s="402"/>
      <c r="C4" s="402"/>
      <c r="D4" s="402"/>
      <c r="E4" s="402"/>
      <c r="F4" s="402"/>
      <c r="G4" s="402"/>
      <c r="H4" s="402"/>
      <c r="I4" s="402"/>
      <c r="J4" s="402"/>
      <c r="K4" s="402"/>
      <c r="L4" s="402"/>
      <c r="M4" s="402"/>
      <c r="N4" s="112"/>
    </row>
    <row r="5" spans="1:14" hidden="1">
      <c r="A5" s="402"/>
      <c r="B5" s="402"/>
      <c r="C5" s="402"/>
      <c r="D5" s="402"/>
      <c r="E5" s="402"/>
      <c r="F5" s="402"/>
      <c r="G5" s="402"/>
      <c r="H5" s="402"/>
      <c r="I5" s="402"/>
      <c r="J5" s="402"/>
      <c r="K5" s="402"/>
      <c r="L5" s="402"/>
      <c r="M5" s="402"/>
      <c r="N5" s="112"/>
    </row>
    <row r="6" spans="1:14" hidden="1">
      <c r="A6" s="113"/>
      <c r="B6" s="113"/>
      <c r="C6" s="113"/>
      <c r="D6" s="113"/>
      <c r="E6" s="113"/>
      <c r="F6" s="113"/>
      <c r="G6" s="113"/>
      <c r="H6" s="113"/>
      <c r="I6" s="113"/>
      <c r="J6" s="113"/>
      <c r="K6" s="113"/>
      <c r="L6" s="113"/>
      <c r="M6" s="113"/>
      <c r="N6" s="113"/>
    </row>
    <row r="7" spans="1:14" ht="16.5" customHeight="1">
      <c r="A7" s="109" t="s">
        <v>51</v>
      </c>
      <c r="B7" s="383"/>
      <c r="C7" s="383"/>
      <c r="D7" s="383"/>
      <c r="E7" s="383"/>
      <c r="F7" s="383"/>
      <c r="G7" s="383"/>
      <c r="H7" s="383"/>
      <c r="I7" s="383"/>
      <c r="J7" s="383"/>
      <c r="K7" s="383"/>
      <c r="L7" s="383"/>
      <c r="M7" s="383"/>
      <c r="N7" s="114"/>
    </row>
    <row r="8" spans="1:14" ht="15" customHeight="1">
      <c r="A8" s="109" t="s">
        <v>189</v>
      </c>
      <c r="B8" s="109"/>
      <c r="C8" s="109"/>
      <c r="D8" s="109"/>
      <c r="E8" s="109"/>
      <c r="F8" s="109"/>
      <c r="G8" s="109"/>
      <c r="H8" s="109"/>
      <c r="I8" s="109"/>
      <c r="J8" s="109"/>
      <c r="K8" s="109"/>
      <c r="L8" s="109"/>
      <c r="M8" s="109"/>
      <c r="N8" s="109"/>
    </row>
    <row r="9" spans="1:14" ht="17.25" customHeight="1">
      <c r="A9" s="122">
        <f>+מקרא!G16</f>
        <v>0</v>
      </c>
      <c r="B9" s="232"/>
      <c r="C9" s="232"/>
      <c r="D9" s="232"/>
      <c r="E9" s="232"/>
      <c r="F9" s="232"/>
      <c r="G9" s="232"/>
      <c r="H9" s="232"/>
      <c r="I9" s="232"/>
      <c r="J9" s="232"/>
      <c r="K9" s="232"/>
      <c r="L9" s="232"/>
      <c r="M9" s="232"/>
      <c r="N9" s="232"/>
    </row>
    <row r="10" spans="1:14" ht="15.75" customHeight="1">
      <c r="A10" s="116"/>
      <c r="B10" s="116"/>
      <c r="C10" s="115"/>
      <c r="D10" s="115"/>
      <c r="E10" s="115"/>
      <c r="F10" s="115"/>
      <c r="G10" s="115"/>
      <c r="H10" s="115"/>
      <c r="I10" s="115"/>
      <c r="J10" s="115"/>
      <c r="K10" s="115"/>
      <c r="L10" s="115"/>
      <c r="M10" s="115"/>
      <c r="N10" s="115"/>
    </row>
    <row r="11" spans="1:14" ht="16.5" customHeight="1">
      <c r="A11" s="399"/>
      <c r="B11" s="399"/>
      <c r="C11" s="399"/>
      <c r="D11" s="399"/>
      <c r="E11" s="399"/>
      <c r="F11" s="399"/>
      <c r="G11" s="399"/>
      <c r="H11" s="399"/>
      <c r="I11" s="399"/>
      <c r="J11" s="399"/>
      <c r="K11" s="399"/>
      <c r="L11" s="399"/>
      <c r="M11" s="399"/>
      <c r="N11" s="399"/>
    </row>
    <row r="12" spans="1:14" ht="11.25" customHeight="1">
      <c r="A12" s="115"/>
      <c r="B12" s="115"/>
      <c r="C12" s="115"/>
      <c r="D12" s="115"/>
      <c r="E12" s="115"/>
      <c r="F12" s="115"/>
      <c r="G12" s="115"/>
      <c r="H12" s="115"/>
      <c r="I12" s="115"/>
      <c r="J12" s="115"/>
      <c r="K12" s="115"/>
      <c r="L12" s="115"/>
      <c r="M12" s="115"/>
      <c r="N12" s="115"/>
    </row>
    <row r="13" spans="1:14" ht="33" customHeight="1">
      <c r="A13" s="400" t="str">
        <f>CONCATENATE("הנדון : ועד מקומי ",מקרא!G16," דוח כספי לשנה שנסתיימה ביום 31 בדצמבר-",מקרא!G13)</f>
        <v>הנדון : ועד מקומי  דוח כספי לשנה שנסתיימה ביום 31 בדצמבר-2022</v>
      </c>
      <c r="B13" s="400"/>
      <c r="C13" s="400"/>
      <c r="D13" s="400"/>
      <c r="E13" s="400"/>
      <c r="F13" s="400"/>
      <c r="G13" s="400"/>
      <c r="H13" s="400"/>
      <c r="I13" s="400"/>
      <c r="J13" s="400"/>
      <c r="K13" s="400"/>
      <c r="L13" s="400"/>
      <c r="M13" s="400"/>
      <c r="N13" s="400"/>
    </row>
    <row r="14" spans="1:14" ht="15.75" customHeight="1">
      <c r="A14" s="364"/>
      <c r="B14" s="364"/>
      <c r="C14" s="364"/>
      <c r="D14" s="364"/>
      <c r="E14" s="364"/>
      <c r="F14" s="364"/>
      <c r="G14" s="364"/>
      <c r="H14" s="364"/>
      <c r="I14" s="364"/>
      <c r="J14" s="364"/>
      <c r="K14" s="364"/>
      <c r="L14" s="364"/>
      <c r="M14" s="364"/>
      <c r="N14" s="364"/>
    </row>
    <row r="15" spans="1:14" ht="90" customHeight="1">
      <c r="A15" s="401" t="s">
        <v>2322</v>
      </c>
      <c r="B15" s="401"/>
      <c r="C15" s="401"/>
      <c r="D15" s="401"/>
      <c r="E15" s="401"/>
      <c r="F15" s="401"/>
      <c r="G15" s="401"/>
      <c r="H15" s="401"/>
      <c r="I15" s="401"/>
      <c r="J15" s="401"/>
      <c r="K15" s="401"/>
      <c r="L15" s="401"/>
      <c r="M15" s="401"/>
      <c r="N15" s="363"/>
    </row>
    <row r="16" spans="1:14" ht="10.5" customHeight="1">
      <c r="A16" s="362"/>
      <c r="B16" s="362"/>
      <c r="C16" s="362"/>
      <c r="D16" s="362"/>
      <c r="E16" s="362"/>
      <c r="F16" s="362"/>
      <c r="G16" s="362"/>
      <c r="H16" s="362"/>
      <c r="I16" s="362"/>
      <c r="J16" s="362"/>
      <c r="K16" s="362"/>
      <c r="L16" s="362"/>
      <c r="M16" s="362"/>
      <c r="N16" s="362"/>
    </row>
    <row r="17" spans="1:14" ht="90" customHeight="1">
      <c r="A17" s="398" t="s">
        <v>2319</v>
      </c>
      <c r="B17" s="398"/>
      <c r="C17" s="398"/>
      <c r="D17" s="398"/>
      <c r="E17" s="398"/>
      <c r="F17" s="398"/>
      <c r="G17" s="398"/>
      <c r="H17" s="398"/>
      <c r="I17" s="398"/>
      <c r="J17" s="398"/>
      <c r="K17" s="398"/>
      <c r="L17" s="398"/>
      <c r="M17" s="398"/>
      <c r="N17" s="379"/>
    </row>
    <row r="18" spans="1:14" ht="18.75" customHeight="1">
      <c r="A18" s="364"/>
      <c r="B18" s="364"/>
      <c r="C18" s="364"/>
      <c r="D18" s="364"/>
      <c r="E18" s="364"/>
      <c r="F18" s="364"/>
      <c r="G18" s="364"/>
      <c r="H18" s="364"/>
      <c r="I18" s="364"/>
      <c r="J18" s="364"/>
      <c r="K18" s="364"/>
      <c r="L18" s="364"/>
      <c r="M18" s="364"/>
      <c r="N18" s="364"/>
    </row>
    <row r="19" spans="1:14" ht="158.25" customHeight="1">
      <c r="A19" s="398" t="s">
        <v>2320</v>
      </c>
      <c r="B19" s="398"/>
      <c r="C19" s="398"/>
      <c r="D19" s="398"/>
      <c r="E19" s="398"/>
      <c r="F19" s="398"/>
      <c r="G19" s="398"/>
      <c r="H19" s="398"/>
      <c r="I19" s="398"/>
      <c r="J19" s="398"/>
      <c r="K19" s="398"/>
      <c r="L19" s="398"/>
      <c r="M19" s="398"/>
      <c r="N19" s="364"/>
    </row>
    <row r="20" spans="1:14" ht="17.25" customHeight="1">
      <c r="A20" s="385"/>
      <c r="B20" s="385"/>
      <c r="C20" s="385"/>
      <c r="D20" s="385"/>
      <c r="E20" s="385"/>
      <c r="F20" s="385"/>
      <c r="G20" s="385"/>
      <c r="H20" s="385"/>
      <c r="I20" s="385"/>
      <c r="J20" s="385"/>
      <c r="K20" s="385"/>
      <c r="L20" s="385"/>
      <c r="M20" s="385"/>
      <c r="N20" s="364"/>
    </row>
    <row r="21" spans="1:14" ht="62.25" customHeight="1">
      <c r="A21" s="401" t="s">
        <v>2321</v>
      </c>
      <c r="B21" s="401"/>
      <c r="C21" s="401"/>
      <c r="D21" s="401"/>
      <c r="E21" s="401"/>
      <c r="F21" s="401"/>
      <c r="G21" s="401"/>
      <c r="H21" s="401"/>
      <c r="I21" s="401"/>
      <c r="J21" s="401"/>
      <c r="K21" s="401"/>
      <c r="L21" s="401"/>
      <c r="M21" s="401"/>
      <c r="N21" s="380"/>
    </row>
    <row r="22" spans="1:14" ht="15.75" customHeight="1">
      <c r="A22" s="361"/>
      <c r="B22" s="361"/>
      <c r="C22" s="361"/>
      <c r="D22" s="361"/>
      <c r="E22" s="361"/>
      <c r="F22" s="361"/>
      <c r="G22" s="361"/>
      <c r="H22" s="361"/>
      <c r="I22" s="361"/>
      <c r="J22" s="361"/>
      <c r="K22" s="361"/>
      <c r="L22" s="361"/>
      <c r="M22" s="361"/>
      <c r="N22" s="361"/>
    </row>
    <row r="23" spans="1:14">
      <c r="A23" s="361"/>
      <c r="B23" s="361"/>
      <c r="C23" s="361"/>
      <c r="D23" s="361"/>
      <c r="E23" s="361"/>
      <c r="F23" s="361"/>
      <c r="G23" s="361"/>
      <c r="H23" s="361"/>
      <c r="I23" s="361"/>
      <c r="J23" s="361"/>
      <c r="K23" s="361"/>
      <c r="L23" s="361"/>
      <c r="M23" s="361"/>
      <c r="N23" s="361"/>
    </row>
    <row r="24" spans="1:14" ht="15.75" customHeight="1">
      <c r="A24" s="361"/>
      <c r="B24" s="361"/>
      <c r="C24" s="361"/>
      <c r="D24" s="361"/>
      <c r="E24" s="361"/>
      <c r="F24" s="361"/>
      <c r="G24" s="361"/>
      <c r="H24" s="361"/>
      <c r="I24" s="361"/>
      <c r="J24" s="361"/>
      <c r="K24" s="361"/>
      <c r="L24" s="361"/>
      <c r="M24" s="361"/>
      <c r="N24" s="361"/>
    </row>
    <row r="25" spans="1:14" ht="15.75" customHeight="1">
      <c r="A25" s="365"/>
      <c r="B25" s="365"/>
      <c r="C25" s="365"/>
      <c r="D25" s="365"/>
      <c r="E25" s="365"/>
      <c r="F25" s="365"/>
      <c r="G25" s="365"/>
      <c r="H25" s="365"/>
      <c r="I25" s="365"/>
      <c r="J25" s="365"/>
      <c r="K25" s="365"/>
      <c r="L25" s="365"/>
      <c r="M25" s="365"/>
      <c r="N25" s="365"/>
    </row>
    <row r="26" spans="1:14">
      <c r="A26" s="366"/>
      <c r="B26" s="366"/>
      <c r="C26" s="366"/>
      <c r="D26" s="366"/>
      <c r="E26" s="366"/>
      <c r="F26" s="366"/>
      <c r="G26" s="366"/>
      <c r="H26" s="366"/>
      <c r="I26" s="404" t="s">
        <v>53</v>
      </c>
      <c r="J26" s="404"/>
      <c r="K26" s="404"/>
      <c r="L26" s="404"/>
      <c r="M26" s="404"/>
      <c r="N26" s="361"/>
    </row>
    <row r="27" spans="1:14">
      <c r="A27" s="366"/>
      <c r="B27" s="366"/>
      <c r="C27" s="366"/>
      <c r="D27" s="366"/>
      <c r="E27" s="366"/>
      <c r="F27" s="366"/>
      <c r="G27" s="366"/>
      <c r="H27" s="366"/>
      <c r="I27" s="366"/>
      <c r="J27" s="366"/>
      <c r="K27" s="366"/>
      <c r="L27" s="366"/>
      <c r="M27" s="366"/>
      <c r="N27" s="361"/>
    </row>
    <row r="28" spans="1:14">
      <c r="A28" s="366"/>
      <c r="B28" s="366"/>
      <c r="C28" s="366"/>
      <c r="D28" s="366"/>
      <c r="E28" s="366"/>
      <c r="F28" s="366"/>
      <c r="G28" s="366"/>
      <c r="H28" s="366"/>
      <c r="I28" s="405"/>
      <c r="J28" s="405"/>
      <c r="K28" s="405"/>
      <c r="L28" s="405"/>
      <c r="M28" s="405"/>
      <c r="N28" s="361"/>
    </row>
    <row r="29" spans="1:14">
      <c r="A29" s="361" t="s">
        <v>52</v>
      </c>
      <c r="B29" s="366"/>
      <c r="C29" s="366"/>
      <c r="D29" s="366"/>
      <c r="E29" s="366"/>
      <c r="F29" s="366"/>
      <c r="G29" s="366"/>
      <c r="H29" s="366"/>
      <c r="I29" s="405" t="s">
        <v>13</v>
      </c>
      <c r="J29" s="405"/>
      <c r="K29" s="405"/>
      <c r="L29" s="405"/>
      <c r="M29" s="405"/>
      <c r="N29" s="361"/>
    </row>
    <row r="30" spans="1:14" hidden="1">
      <c r="A30" s="406"/>
      <c r="B30" s="406"/>
      <c r="C30" s="406"/>
      <c r="D30" s="406"/>
      <c r="E30" s="406"/>
      <c r="F30" s="406"/>
      <c r="G30" s="406"/>
      <c r="H30" s="406"/>
      <c r="I30" s="406"/>
      <c r="J30" s="406"/>
      <c r="K30" s="406"/>
      <c r="L30" s="406"/>
      <c r="M30" s="406"/>
      <c r="N30" s="129"/>
    </row>
    <row r="31" spans="1:14" hidden="1">
      <c r="A31" s="184"/>
      <c r="B31" s="184"/>
      <c r="C31" s="184"/>
      <c r="D31" s="184"/>
      <c r="E31" s="184"/>
      <c r="F31" s="184"/>
      <c r="G31" s="129"/>
      <c r="H31" s="129"/>
      <c r="I31" s="129"/>
      <c r="J31" s="129"/>
      <c r="K31" s="129"/>
      <c r="L31" s="129"/>
      <c r="M31" s="129"/>
      <c r="N31" s="129"/>
    </row>
    <row r="32" spans="1:14">
      <c r="A32" s="63"/>
      <c r="B32" s="63"/>
      <c r="C32" s="63"/>
      <c r="D32" s="63"/>
      <c r="E32" s="63"/>
      <c r="F32" s="63"/>
      <c r="G32" s="26"/>
      <c r="H32" s="26"/>
      <c r="I32" s="26"/>
      <c r="J32" s="26"/>
      <c r="K32" s="403"/>
      <c r="L32" s="403"/>
      <c r="M32" s="403"/>
      <c r="N32" s="26"/>
    </row>
    <row r="33" spans="1:14">
      <c r="A33" s="26"/>
      <c r="B33" s="26"/>
      <c r="C33" s="26"/>
      <c r="E33" s="26"/>
      <c r="F33" s="26"/>
      <c r="G33" s="26"/>
      <c r="H33" s="26"/>
      <c r="I33" s="26"/>
      <c r="J33" s="26"/>
      <c r="K33" s="403"/>
      <c r="L33" s="403"/>
      <c r="M33" s="403"/>
      <c r="N33" s="26"/>
    </row>
  </sheetData>
  <sheetProtection password="DC2A" sheet="1" objects="1" scenarios="1" selectLockedCells="1"/>
  <mergeCells count="15">
    <mergeCell ref="K32:M32"/>
    <mergeCell ref="A19:M19"/>
    <mergeCell ref="K33:M33"/>
    <mergeCell ref="I26:M26"/>
    <mergeCell ref="A21:M21"/>
    <mergeCell ref="I28:M28"/>
    <mergeCell ref="I29:M29"/>
    <mergeCell ref="A30:M30"/>
    <mergeCell ref="A17:M17"/>
    <mergeCell ref="A11:N11"/>
    <mergeCell ref="A13:N13"/>
    <mergeCell ref="A15:M15"/>
    <mergeCell ref="A3:M3"/>
    <mergeCell ref="A4:M4"/>
    <mergeCell ref="A5:M5"/>
  </mergeCells>
  <phoneticPr fontId="0" type="noConversion"/>
  <pageMargins left="0.74803149606299213" right="0.74803149606299213" top="0.98425196850393704" bottom="0.98425196850393704" header="0.51181102362204722" footer="0.51181102362204722"/>
  <pageSetup paperSize="9" scale="94" orientation="portrait" blackAndWhite="1" r:id="rId1"/>
  <headerFooter alignWithMargins="0"/>
  <rowBreaks count="1" manualBreakCount="1">
    <brk id="3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dimension ref="A1:S140"/>
  <sheetViews>
    <sheetView rightToLeft="1" view="pageBreakPreview" topLeftCell="A5" zoomScale="90" zoomScaleNormal="100" zoomScaleSheetLayoutView="90" workbookViewId="0">
      <selection activeCell="B14" sqref="B14"/>
    </sheetView>
  </sheetViews>
  <sheetFormatPr defaultColWidth="3.625" defaultRowHeight="15.75"/>
  <cols>
    <col min="1" max="1" width="4.375" style="1" customWidth="1"/>
    <col min="2" max="2" width="32.375" style="1" bestFit="1" customWidth="1"/>
    <col min="3" max="3" width="8.75" style="1" customWidth="1"/>
    <col min="4" max="4" width="6.875" style="1" customWidth="1"/>
    <col min="5" max="5" width="11.875" style="1" bestFit="1" customWidth="1"/>
    <col min="6" max="6" width="1.625" style="2" customWidth="1"/>
    <col min="7" max="7" width="11.875" style="1" bestFit="1" customWidth="1"/>
    <col min="8" max="8" width="3.625" style="1" customWidth="1"/>
    <col min="9" max="9" width="6.875" style="1" customWidth="1"/>
    <col min="10" max="10" width="3.625" style="1" customWidth="1"/>
    <col min="11" max="11" width="6.25" style="1" bestFit="1" customWidth="1"/>
    <col min="12" max="16384" width="3.625" style="1"/>
  </cols>
  <sheetData>
    <row r="1" spans="1:19" hidden="1">
      <c r="A1" s="4" t="s">
        <v>33</v>
      </c>
      <c r="E1" s="1" t="e">
        <f>#REF!-E39</f>
        <v>#REF!</v>
      </c>
      <c r="G1" s="1" t="e">
        <f>#REF!-G39</f>
        <v>#REF!</v>
      </c>
    </row>
    <row r="2" spans="1:19" hidden="1">
      <c r="A2" s="4" t="s">
        <v>34</v>
      </c>
      <c r="C2" s="20" t="e">
        <f>+#REF!</f>
        <v>#REF!</v>
      </c>
      <c r="E2" s="14" t="e">
        <f>'דוח תקבולים ותשומים לפי מקורות '!G32-#REF!</f>
        <v>#REF!</v>
      </c>
      <c r="G2" s="1" t="e">
        <f>'דוח תקבולים ותשומים לפי מקורות '!I32-#REF!</f>
        <v>#REF!</v>
      </c>
    </row>
    <row r="3" spans="1:19" hidden="1">
      <c r="A3" s="4"/>
      <c r="C3" s="20"/>
    </row>
    <row r="4" spans="1:19" hidden="1">
      <c r="A4" s="4"/>
      <c r="C4" s="20"/>
      <c r="E4" s="1">
        <f>E17-E39</f>
        <v>0</v>
      </c>
      <c r="G4" s="1">
        <f>G17-G39</f>
        <v>0</v>
      </c>
    </row>
    <row r="5" spans="1:19">
      <c r="A5" s="4"/>
      <c r="C5" s="20"/>
      <c r="G5" s="104" t="s">
        <v>59</v>
      </c>
    </row>
    <row r="6" spans="1:19">
      <c r="A6" s="409" t="str">
        <f>CONCATENATE("ועד מקומי- ",מקרא!G16)</f>
        <v xml:space="preserve">ועד מקומי- </v>
      </c>
      <c r="B6" s="409"/>
      <c r="C6" s="409"/>
      <c r="D6" s="410"/>
      <c r="E6" s="410"/>
      <c r="F6" s="410"/>
      <c r="G6" s="410"/>
      <c r="H6" s="3"/>
    </row>
    <row r="7" spans="1:19">
      <c r="A7" s="409" t="s">
        <v>42</v>
      </c>
      <c r="B7" s="409"/>
      <c r="C7" s="409"/>
      <c r="D7" s="410"/>
      <c r="E7" s="410"/>
      <c r="F7" s="410"/>
      <c r="G7" s="410"/>
    </row>
    <row r="8" spans="1:19" s="2" customFormat="1">
      <c r="A8" s="117"/>
      <c r="B8" s="117"/>
      <c r="C8" s="117"/>
      <c r="D8" s="118"/>
      <c r="E8" s="371">
        <f>IF(E39=E24,,"לא מאוזן תקן")</f>
        <v>0</v>
      </c>
      <c r="F8" s="372"/>
      <c r="G8" s="371">
        <f>IF(G39=G24,,"לא מאוזן תקן")</f>
        <v>0</v>
      </c>
      <c r="H8" s="65"/>
      <c r="I8" s="65"/>
      <c r="J8" s="65"/>
      <c r="K8" s="65"/>
      <c r="L8" s="65"/>
      <c r="M8" s="65"/>
      <c r="N8" s="4"/>
      <c r="O8" s="4"/>
      <c r="P8" s="4"/>
      <c r="Q8" s="4"/>
      <c r="R8" s="4"/>
      <c r="S8" s="4"/>
    </row>
    <row r="9" spans="1:19">
      <c r="A9" s="109"/>
      <c r="B9" s="109"/>
      <c r="C9" s="109"/>
      <c r="D9" s="109"/>
      <c r="E9" s="119">
        <f>+מקרא!G13</f>
        <v>2022</v>
      </c>
      <c r="F9" s="120"/>
      <c r="G9" s="119">
        <f>+מקרא!G14</f>
        <v>2021</v>
      </c>
    </row>
    <row r="10" spans="1:19">
      <c r="A10" s="109"/>
      <c r="B10" s="109"/>
      <c r="C10" s="109"/>
      <c r="D10" s="307" t="s">
        <v>0</v>
      </c>
      <c r="E10" s="312" t="str">
        <f>+מקרא!G17</f>
        <v>שקלים חדשים</v>
      </c>
      <c r="F10" s="312"/>
      <c r="G10" s="312" t="str">
        <f>+E10</f>
        <v>שקלים חדשים</v>
      </c>
    </row>
    <row r="11" spans="1:19">
      <c r="A11" s="109"/>
      <c r="B11" s="121" t="s">
        <v>121</v>
      </c>
      <c r="C11" s="121"/>
      <c r="D11" s="109"/>
      <c r="E11" s="109"/>
      <c r="F11" s="118"/>
      <c r="G11" s="109"/>
    </row>
    <row r="12" spans="1:19">
      <c r="B12" s="121"/>
      <c r="C12" s="5"/>
      <c r="F12" s="4"/>
    </row>
    <row r="13" spans="1:19">
      <c r="B13" s="122" t="s">
        <v>1</v>
      </c>
      <c r="C13" s="7"/>
      <c r="E13" s="108"/>
      <c r="F13" s="176"/>
      <c r="G13" s="108"/>
    </row>
    <row r="14" spans="1:19" ht="15" customHeight="1">
      <c r="B14" s="234" t="s">
        <v>54</v>
      </c>
      <c r="C14" s="22"/>
      <c r="D14" s="260"/>
      <c r="E14" s="234"/>
      <c r="F14" s="233"/>
      <c r="G14" s="234"/>
    </row>
    <row r="15" spans="1:19" ht="15" customHeight="1">
      <c r="B15" s="234" t="s">
        <v>17</v>
      </c>
      <c r="C15" s="22"/>
      <c r="D15" s="234"/>
      <c r="E15" s="234"/>
      <c r="F15" s="233"/>
      <c r="G15" s="234"/>
    </row>
    <row r="16" spans="1:19" ht="15" customHeight="1">
      <c r="B16" s="234" t="s">
        <v>198</v>
      </c>
      <c r="C16" s="22"/>
      <c r="D16" s="260"/>
      <c r="E16" s="234"/>
      <c r="F16" s="235"/>
      <c r="G16" s="234"/>
    </row>
    <row r="17" spans="1:7">
      <c r="B17" s="109" t="s">
        <v>18</v>
      </c>
      <c r="D17" s="260"/>
      <c r="E17" s="191">
        <f>SUM(E14:E16)</f>
        <v>0</v>
      </c>
      <c r="F17" s="192"/>
      <c r="G17" s="191">
        <f>SUM(G14:G16)</f>
        <v>0</v>
      </c>
    </row>
    <row r="18" spans="1:7" ht="16.5" customHeight="1">
      <c r="B18" s="123"/>
      <c r="C18" s="22"/>
      <c r="D18" s="260"/>
      <c r="E18" s="193"/>
      <c r="F18" s="192"/>
      <c r="G18" s="193"/>
    </row>
    <row r="19" spans="1:7" ht="15" customHeight="1">
      <c r="B19" s="122" t="s">
        <v>247</v>
      </c>
      <c r="C19" s="7"/>
      <c r="D19" s="260"/>
      <c r="E19" s="190"/>
      <c r="F19" s="192"/>
      <c r="G19" s="190"/>
    </row>
    <row r="20" spans="1:7" ht="15" customHeight="1">
      <c r="B20" s="109" t="s">
        <v>248</v>
      </c>
      <c r="C20" s="22"/>
      <c r="D20" s="260"/>
      <c r="E20" s="190">
        <f>IF('דוח תקבולים ותשומים לפי מקורות '!$G$36&lt;=0,-'דוח תקבולים ותשומים לפי מקורות '!$G$36,0)</f>
        <v>0</v>
      </c>
      <c r="F20" s="194"/>
      <c r="G20" s="190">
        <f>IF('דוח תקבולים ותשומים לפי מקורות '!$I$36&lt;=0,-'דוח תקבולים ותשומים לפי מקורות '!$I$36,0)</f>
        <v>0</v>
      </c>
    </row>
    <row r="21" spans="1:7" ht="15" customHeight="1">
      <c r="B21" s="109" t="s">
        <v>249</v>
      </c>
      <c r="C21" s="22"/>
      <c r="D21" s="260"/>
      <c r="E21" s="190">
        <f>IF('ריכוז תקציב פיתוח-טופס 3'!$J$30&lt;=0,-'ריכוז תקציב פיתוח-טופס 3'!$J$30,0)</f>
        <v>0</v>
      </c>
      <c r="F21" s="194"/>
      <c r="G21" s="190">
        <f>IF('ריכוז תקציב פיתוח-טופס 3'!$L$30&lt;=0,-'ריכוז תקציב פיתוח-טופס 3'!$L$30,0)</f>
        <v>0</v>
      </c>
    </row>
    <row r="22" spans="1:7" ht="15" customHeight="1">
      <c r="B22" s="234" t="s">
        <v>250</v>
      </c>
      <c r="D22" s="260"/>
      <c r="E22" s="195">
        <f>E20+E21</f>
        <v>0</v>
      </c>
      <c r="F22" s="192"/>
      <c r="G22" s="195">
        <f>G20+G21</f>
        <v>0</v>
      </c>
    </row>
    <row r="23" spans="1:7" ht="6.75" customHeight="1">
      <c r="B23" s="109"/>
      <c r="D23" s="260"/>
      <c r="E23" s="190"/>
      <c r="F23" s="194"/>
      <c r="G23" s="190"/>
    </row>
    <row r="24" spans="1:7" ht="16.5" thickBot="1">
      <c r="A24" s="4"/>
      <c r="B24" s="109"/>
      <c r="C24" s="20"/>
      <c r="D24" s="260"/>
      <c r="E24" s="196">
        <f>E17+E22</f>
        <v>0</v>
      </c>
      <c r="F24" s="194"/>
      <c r="G24" s="196">
        <f>G17+G22</f>
        <v>0</v>
      </c>
    </row>
    <row r="25" spans="1:7" ht="16.5" thickTop="1">
      <c r="A25" s="4"/>
      <c r="B25" s="109"/>
      <c r="C25" s="20"/>
      <c r="D25" s="260"/>
    </row>
    <row r="26" spans="1:7">
      <c r="B26" s="124" t="s">
        <v>122</v>
      </c>
      <c r="C26" s="6"/>
      <c r="D26" s="260"/>
      <c r="F26" s="1"/>
    </row>
    <row r="27" spans="1:7">
      <c r="B27" s="124"/>
      <c r="C27" s="6"/>
      <c r="D27" s="260"/>
      <c r="F27" s="1"/>
    </row>
    <row r="28" spans="1:7" ht="15" customHeight="1">
      <c r="B28" s="122" t="s">
        <v>2</v>
      </c>
      <c r="C28" s="7"/>
      <c r="D28" s="260"/>
      <c r="F28" s="1"/>
    </row>
    <row r="29" spans="1:7" ht="15" customHeight="1">
      <c r="B29" s="125" t="s">
        <v>15</v>
      </c>
      <c r="C29" s="19"/>
      <c r="D29" s="260"/>
      <c r="E29" s="234"/>
      <c r="F29" s="234"/>
      <c r="G29" s="234"/>
    </row>
    <row r="30" spans="1:7" ht="15" customHeight="1">
      <c r="B30" s="234" t="s">
        <v>19</v>
      </c>
      <c r="C30" s="19"/>
      <c r="D30" s="234"/>
      <c r="E30" s="234"/>
      <c r="F30" s="234"/>
      <c r="G30" s="234"/>
    </row>
    <row r="31" spans="1:7" ht="15" customHeight="1">
      <c r="B31" s="125" t="s">
        <v>29</v>
      </c>
      <c r="C31" s="19"/>
      <c r="D31" s="260"/>
      <c r="E31" s="234"/>
      <c r="F31" s="234"/>
      <c r="G31" s="234"/>
    </row>
    <row r="32" spans="1:7" ht="15" customHeight="1">
      <c r="B32" s="109" t="s">
        <v>195</v>
      </c>
      <c r="D32" s="260"/>
      <c r="E32" s="197">
        <f>SUM(E29:E31)</f>
        <v>0</v>
      </c>
      <c r="F32" s="189"/>
      <c r="G32" s="197">
        <f>SUM(G29:G31)</f>
        <v>0</v>
      </c>
    </row>
    <row r="33" spans="1:8" ht="15" customHeight="1">
      <c r="B33" s="109"/>
      <c r="D33" s="260"/>
      <c r="F33" s="1"/>
    </row>
    <row r="34" spans="1:8" ht="15" customHeight="1">
      <c r="B34" s="111" t="s">
        <v>186</v>
      </c>
      <c r="D34" s="260"/>
      <c r="F34" s="1"/>
    </row>
    <row r="35" spans="1:8" ht="15" customHeight="1">
      <c r="B35" s="109" t="s">
        <v>248</v>
      </c>
      <c r="D35" s="260"/>
      <c r="E35" s="189">
        <f>IF('דוח תקבולים ותשומים לפי מקורות '!$G$36&gt;0,'דוח תקבולים ותשומים לפי מקורות '!$G$36,0)</f>
        <v>0</v>
      </c>
      <c r="F35" s="189"/>
      <c r="G35" s="189">
        <f>IF('דוח תקבולים ותשומים לפי מקורות '!$I$36&gt;0,'דוח תקבולים ותשומים לפי מקורות '!$I$36,0)</f>
        <v>0</v>
      </c>
    </row>
    <row r="36" spans="1:8" ht="15" customHeight="1">
      <c r="B36" s="109" t="s">
        <v>249</v>
      </c>
      <c r="D36" s="260"/>
      <c r="E36" s="189">
        <f>IF('ריכוז תקציב פיתוח-טופס 3'!$J$30&gt;0,'ריכוז תקציב פיתוח-טופס 3'!$J$30,0)</f>
        <v>0</v>
      </c>
      <c r="F36" s="189"/>
      <c r="G36" s="189">
        <f>IF('ריכוז תקציב פיתוח-טופס 3'!$L$30&gt;0,'ריכוז תקציב פיתוח-טופס 3'!$L$30,0)</f>
        <v>0</v>
      </c>
    </row>
    <row r="37" spans="1:8">
      <c r="B37" s="234" t="s">
        <v>251</v>
      </c>
      <c r="D37" s="260"/>
      <c r="E37" s="197">
        <f>+E35+E36</f>
        <v>0</v>
      </c>
      <c r="F37" s="189"/>
      <c r="G37" s="197">
        <f>+G35+G36</f>
        <v>0</v>
      </c>
    </row>
    <row r="38" spans="1:8" ht="5.25" customHeight="1">
      <c r="B38" s="109"/>
      <c r="D38" s="260"/>
      <c r="E38" s="198"/>
      <c r="F38" s="189"/>
      <c r="G38" s="198"/>
    </row>
    <row r="39" spans="1:8" ht="16.5" thickBot="1">
      <c r="B39" s="109"/>
      <c r="D39" s="260"/>
      <c r="E39" s="199">
        <f>+E37+E32</f>
        <v>0</v>
      </c>
      <c r="F39" s="200"/>
      <c r="G39" s="199">
        <f>+G37+G32</f>
        <v>0</v>
      </c>
    </row>
    <row r="40" spans="1:8" ht="16.5" thickTop="1">
      <c r="B40" s="109"/>
      <c r="D40" s="259"/>
      <c r="F40" s="1"/>
    </row>
    <row r="41" spans="1:8">
      <c r="B41" s="109" t="s">
        <v>239</v>
      </c>
      <c r="D41" s="259"/>
      <c r="F41" s="1"/>
    </row>
    <row r="42" spans="1:8" ht="15" customHeight="1">
      <c r="B42" s="109" t="s">
        <v>240</v>
      </c>
      <c r="D42" s="259"/>
      <c r="E42" s="234"/>
      <c r="F42" s="234"/>
      <c r="G42" s="234"/>
    </row>
    <row r="43" spans="1:8">
      <c r="A43" s="23"/>
      <c r="B43" s="109" t="s">
        <v>241</v>
      </c>
      <c r="C43" s="23"/>
      <c r="D43" s="23"/>
      <c r="E43" s="234"/>
      <c r="F43" s="234"/>
      <c r="G43" s="234"/>
      <c r="H43" s="23"/>
    </row>
    <row r="44" spans="1:8">
      <c r="B44" s="109"/>
      <c r="F44" s="1"/>
    </row>
    <row r="45" spans="1:8">
      <c r="F45" s="1"/>
    </row>
    <row r="46" spans="1:8">
      <c r="F46" s="1"/>
    </row>
    <row r="47" spans="1:8">
      <c r="B47" s="107" t="s">
        <v>30</v>
      </c>
      <c r="C47" s="107" t="s">
        <v>40</v>
      </c>
      <c r="D47" s="107"/>
      <c r="E47" s="107" t="s">
        <v>40</v>
      </c>
    </row>
    <row r="48" spans="1:8" ht="1.5" customHeight="1">
      <c r="B48" s="107"/>
      <c r="C48" s="107"/>
      <c r="D48" s="107"/>
      <c r="E48" s="107"/>
    </row>
    <row r="49" spans="1:7">
      <c r="B49" s="107" t="s">
        <v>39</v>
      </c>
      <c r="C49" s="107" t="s">
        <v>229</v>
      </c>
      <c r="D49" s="107"/>
      <c r="E49" s="1" t="s">
        <v>2326</v>
      </c>
      <c r="F49" s="1"/>
    </row>
    <row r="50" spans="1:7">
      <c r="F50" s="1"/>
    </row>
    <row r="51" spans="1:7" ht="17.25" customHeight="1">
      <c r="A51" s="408" t="s">
        <v>225</v>
      </c>
      <c r="B51" s="408"/>
      <c r="C51" s="408"/>
      <c r="D51" s="408"/>
      <c r="E51" s="408"/>
      <c r="F51" s="408"/>
      <c r="G51" s="408"/>
    </row>
    <row r="94" spans="1:7">
      <c r="A94" s="253"/>
      <c r="B94" s="253"/>
      <c r="C94" s="253"/>
      <c r="D94" s="253"/>
      <c r="E94" s="253"/>
      <c r="F94" s="256"/>
      <c r="G94" s="253"/>
    </row>
    <row r="95" spans="1:7">
      <c r="A95" s="411"/>
      <c r="B95" s="411"/>
      <c r="C95" s="411"/>
      <c r="D95" s="412"/>
      <c r="E95" s="412"/>
      <c r="F95" s="412"/>
      <c r="G95" s="412"/>
    </row>
    <row r="96" spans="1:7">
      <c r="A96" s="411"/>
      <c r="B96" s="411"/>
      <c r="C96" s="411"/>
      <c r="D96" s="412"/>
      <c r="E96" s="412"/>
      <c r="F96" s="412"/>
      <c r="G96" s="412"/>
    </row>
    <row r="97" spans="1:7">
      <c r="A97" s="256"/>
      <c r="B97" s="256"/>
      <c r="C97" s="256"/>
      <c r="D97" s="253"/>
      <c r="E97" s="253"/>
      <c r="F97" s="272"/>
      <c r="G97" s="253"/>
    </row>
    <row r="98" spans="1:7">
      <c r="A98" s="253"/>
      <c r="B98" s="253"/>
      <c r="C98" s="253"/>
      <c r="D98" s="253"/>
      <c r="E98" s="273"/>
      <c r="F98" s="253"/>
      <c r="G98" s="273"/>
    </row>
    <row r="99" spans="1:7">
      <c r="A99" s="253"/>
      <c r="B99" s="253"/>
      <c r="C99" s="253"/>
      <c r="D99" s="274"/>
      <c r="E99" s="274"/>
      <c r="F99" s="253"/>
      <c r="G99" s="274"/>
    </row>
    <row r="100" spans="1:7">
      <c r="A100" s="253"/>
      <c r="B100" s="275"/>
      <c r="C100" s="275"/>
      <c r="D100" s="253"/>
      <c r="E100" s="253"/>
      <c r="F100" s="253"/>
      <c r="G100" s="253"/>
    </row>
    <row r="101" spans="1:7">
      <c r="A101" s="253"/>
      <c r="B101" s="275"/>
      <c r="C101" s="275"/>
      <c r="D101" s="253"/>
      <c r="E101" s="253"/>
      <c r="F101" s="253"/>
      <c r="G101" s="253"/>
    </row>
    <row r="102" spans="1:7">
      <c r="A102" s="253"/>
      <c r="B102" s="276"/>
      <c r="C102" s="276"/>
      <c r="D102" s="253"/>
      <c r="E102" s="253"/>
      <c r="F102" s="253"/>
      <c r="G102" s="253"/>
    </row>
    <row r="103" spans="1:7">
      <c r="A103" s="253"/>
      <c r="B103" s="277"/>
      <c r="C103" s="277"/>
      <c r="D103" s="253"/>
      <c r="E103" s="253"/>
      <c r="F103" s="253"/>
      <c r="G103" s="253"/>
    </row>
    <row r="104" spans="1:7">
      <c r="A104" s="253"/>
      <c r="B104" s="277"/>
      <c r="C104" s="277"/>
      <c r="D104" s="253"/>
      <c r="E104" s="253"/>
      <c r="F104" s="253"/>
      <c r="G104" s="253"/>
    </row>
    <row r="105" spans="1:7">
      <c r="A105" s="253"/>
      <c r="B105" s="277"/>
      <c r="C105" s="277"/>
      <c r="D105" s="253"/>
      <c r="E105" s="253"/>
      <c r="F105" s="253"/>
      <c r="G105" s="253"/>
    </row>
    <row r="106" spans="1:7">
      <c r="A106" s="253"/>
      <c r="B106" s="277"/>
      <c r="C106" s="253"/>
      <c r="D106" s="253"/>
      <c r="E106" s="254"/>
      <c r="F106" s="253"/>
      <c r="G106" s="254"/>
    </row>
    <row r="107" spans="1:7">
      <c r="A107" s="253"/>
      <c r="B107" s="277"/>
      <c r="C107" s="277"/>
      <c r="D107" s="253"/>
      <c r="E107" s="255"/>
      <c r="F107" s="253"/>
      <c r="G107" s="255"/>
    </row>
    <row r="108" spans="1:7">
      <c r="A108" s="253"/>
      <c r="B108" s="276"/>
      <c r="C108" s="276"/>
      <c r="D108" s="253"/>
      <c r="E108" s="253"/>
      <c r="F108" s="253"/>
      <c r="G108" s="253"/>
    </row>
    <row r="109" spans="1:7">
      <c r="A109" s="253"/>
      <c r="B109" s="277"/>
      <c r="C109" s="277"/>
      <c r="D109" s="253"/>
      <c r="E109" s="253"/>
      <c r="F109" s="253"/>
      <c r="G109" s="253"/>
    </row>
    <row r="110" spans="1:7">
      <c r="A110" s="253"/>
      <c r="B110" s="277"/>
      <c r="C110" s="277"/>
      <c r="D110" s="253"/>
      <c r="E110" s="253"/>
      <c r="F110" s="253"/>
      <c r="G110" s="253"/>
    </row>
    <row r="111" spans="1:7">
      <c r="A111" s="253"/>
      <c r="B111" s="277"/>
      <c r="C111" s="253"/>
      <c r="D111" s="253"/>
      <c r="E111" s="253"/>
      <c r="F111" s="253"/>
      <c r="G111" s="253"/>
    </row>
    <row r="112" spans="1:7">
      <c r="A112" s="253"/>
      <c r="B112" s="253"/>
      <c r="C112" s="253"/>
      <c r="D112" s="253"/>
      <c r="E112" s="253"/>
      <c r="F112" s="256"/>
      <c r="G112" s="253"/>
    </row>
    <row r="113" spans="1:7" ht="16.5" thickBot="1">
      <c r="A113" s="253"/>
      <c r="B113" s="253"/>
      <c r="C113" s="253"/>
      <c r="D113" s="253"/>
      <c r="E113" s="258"/>
      <c r="F113" s="256"/>
      <c r="G113" s="258"/>
    </row>
    <row r="114" spans="1:7" ht="16.5" thickTop="1">
      <c r="A114" s="253"/>
      <c r="B114" s="253"/>
      <c r="C114" s="253"/>
      <c r="D114" s="253"/>
      <c r="E114" s="253"/>
      <c r="F114" s="256"/>
      <c r="G114" s="253"/>
    </row>
    <row r="115" spans="1:7">
      <c r="A115" s="253"/>
      <c r="B115" s="275"/>
      <c r="C115" s="275"/>
      <c r="D115" s="253"/>
      <c r="E115" s="253"/>
      <c r="F115" s="253"/>
      <c r="G115" s="253"/>
    </row>
    <row r="116" spans="1:7">
      <c r="A116" s="253"/>
      <c r="B116" s="275"/>
      <c r="C116" s="275"/>
      <c r="D116" s="253"/>
      <c r="E116" s="253"/>
      <c r="F116" s="253"/>
      <c r="G116" s="253"/>
    </row>
    <row r="117" spans="1:7">
      <c r="A117" s="253"/>
      <c r="B117" s="276"/>
      <c r="C117" s="276"/>
      <c r="D117" s="253"/>
      <c r="E117" s="253"/>
      <c r="F117" s="253"/>
      <c r="G117" s="253"/>
    </row>
    <row r="118" spans="1:7">
      <c r="A118" s="253"/>
      <c r="B118" s="277"/>
      <c r="C118" s="277"/>
      <c r="D118" s="253"/>
      <c r="E118" s="253"/>
      <c r="F118" s="253"/>
      <c r="G118" s="253"/>
    </row>
    <row r="119" spans="1:7">
      <c r="A119" s="253"/>
      <c r="B119" s="277"/>
      <c r="C119" s="277"/>
      <c r="D119" s="253"/>
      <c r="E119" s="253"/>
      <c r="F119" s="253"/>
      <c r="G119" s="253"/>
    </row>
    <row r="120" spans="1:7">
      <c r="A120" s="253"/>
      <c r="B120" s="277"/>
      <c r="C120" s="277"/>
      <c r="D120" s="253"/>
      <c r="E120" s="253"/>
      <c r="F120" s="253"/>
      <c r="G120" s="253"/>
    </row>
    <row r="121" spans="1:7">
      <c r="A121" s="253"/>
      <c r="B121" s="277"/>
      <c r="C121" s="253"/>
      <c r="D121" s="253"/>
      <c r="E121" s="257"/>
      <c r="F121" s="253"/>
      <c r="G121" s="257"/>
    </row>
    <row r="122" spans="1:7">
      <c r="A122" s="253"/>
      <c r="B122" s="253"/>
      <c r="C122" s="253"/>
      <c r="D122" s="253"/>
      <c r="E122" s="253"/>
      <c r="F122" s="253"/>
      <c r="G122" s="253"/>
    </row>
    <row r="123" spans="1:7">
      <c r="A123" s="253"/>
      <c r="B123" s="278"/>
      <c r="C123" s="276"/>
      <c r="D123" s="253"/>
      <c r="E123" s="253"/>
      <c r="F123" s="253"/>
      <c r="G123" s="253"/>
    </row>
    <row r="124" spans="1:7">
      <c r="A124" s="253"/>
      <c r="B124" s="277"/>
      <c r="C124" s="277"/>
      <c r="D124" s="253"/>
      <c r="E124" s="253"/>
      <c r="F124" s="253"/>
      <c r="G124" s="253"/>
    </row>
    <row r="125" spans="1:7">
      <c r="A125" s="253"/>
      <c r="B125" s="277"/>
      <c r="C125" s="277"/>
      <c r="D125" s="253"/>
      <c r="E125" s="253"/>
      <c r="F125" s="253"/>
      <c r="G125" s="253"/>
    </row>
    <row r="126" spans="1:7">
      <c r="A126" s="253"/>
      <c r="B126" s="277"/>
      <c r="C126" s="277"/>
      <c r="D126" s="253"/>
      <c r="E126" s="253"/>
      <c r="F126" s="253"/>
      <c r="G126" s="253"/>
    </row>
    <row r="127" spans="1:7">
      <c r="A127" s="253"/>
      <c r="B127" s="277"/>
      <c r="C127" s="253"/>
      <c r="D127" s="253"/>
      <c r="E127" s="279"/>
      <c r="F127" s="253"/>
      <c r="G127" s="279"/>
    </row>
    <row r="128" spans="1:7" ht="16.5" thickBot="1">
      <c r="A128" s="253"/>
      <c r="B128" s="253"/>
      <c r="C128" s="253"/>
      <c r="D128" s="253"/>
      <c r="E128" s="258"/>
      <c r="F128" s="256"/>
      <c r="G128" s="258"/>
    </row>
    <row r="129" spans="1:7" ht="16.5" thickTop="1">
      <c r="A129" s="253"/>
      <c r="B129" s="253"/>
      <c r="C129" s="253"/>
      <c r="D129" s="253"/>
      <c r="E129" s="253"/>
      <c r="F129" s="253"/>
      <c r="G129" s="253"/>
    </row>
    <row r="130" spans="1:7">
      <c r="A130" s="280"/>
      <c r="B130" s="253"/>
      <c r="C130" s="280"/>
      <c r="D130" s="280"/>
      <c r="E130" s="253"/>
      <c r="F130" s="253"/>
      <c r="G130" s="253"/>
    </row>
    <row r="131" spans="1:7">
      <c r="A131" s="280"/>
      <c r="B131" s="253"/>
      <c r="C131" s="280"/>
      <c r="D131" s="280"/>
      <c r="E131" s="253"/>
      <c r="F131" s="253"/>
      <c r="G131" s="253"/>
    </row>
    <row r="132" spans="1:7">
      <c r="A132" s="253"/>
      <c r="B132" s="253"/>
      <c r="C132" s="253"/>
      <c r="D132" s="253"/>
      <c r="E132" s="253"/>
      <c r="F132" s="253"/>
      <c r="G132" s="253"/>
    </row>
    <row r="133" spans="1:7">
      <c r="A133" s="253"/>
      <c r="B133" s="253"/>
      <c r="C133" s="253"/>
      <c r="D133" s="253"/>
      <c r="E133" s="253"/>
      <c r="F133" s="253"/>
      <c r="G133" s="253"/>
    </row>
    <row r="134" spans="1:7">
      <c r="A134" s="253"/>
      <c r="B134" s="253"/>
      <c r="C134" s="253"/>
      <c r="D134" s="253"/>
      <c r="E134" s="253"/>
      <c r="F134" s="253"/>
      <c r="G134" s="253"/>
    </row>
    <row r="135" spans="1:7">
      <c r="A135" s="253"/>
      <c r="B135" s="253"/>
      <c r="C135" s="253"/>
      <c r="D135" s="253"/>
      <c r="E135" s="253"/>
      <c r="F135" s="256"/>
      <c r="G135" s="253"/>
    </row>
    <row r="136" spans="1:7">
      <c r="A136" s="253"/>
      <c r="B136" s="253"/>
      <c r="C136" s="253"/>
      <c r="D136" s="253"/>
      <c r="E136" s="253"/>
      <c r="F136" s="253"/>
      <c r="G136" s="253"/>
    </row>
    <row r="137" spans="1:7">
      <c r="A137" s="253"/>
      <c r="B137" s="253"/>
      <c r="C137" s="253"/>
      <c r="D137" s="253"/>
      <c r="E137" s="253"/>
      <c r="F137" s="253"/>
      <c r="G137" s="253"/>
    </row>
    <row r="138" spans="1:7">
      <c r="A138" s="253"/>
      <c r="B138" s="253"/>
      <c r="C138" s="253"/>
      <c r="D138" s="253"/>
      <c r="E138" s="253"/>
      <c r="F138" s="253"/>
      <c r="G138" s="253"/>
    </row>
    <row r="139" spans="1:7">
      <c r="A139" s="407"/>
      <c r="B139" s="407"/>
      <c r="C139" s="407"/>
      <c r="D139" s="407"/>
      <c r="E139" s="407"/>
      <c r="F139" s="407"/>
      <c r="G139" s="407"/>
    </row>
    <row r="140" spans="1:7">
      <c r="F140" s="1"/>
    </row>
  </sheetData>
  <sheetProtection password="DC2A" sheet="1" objects="1" scenarios="1" selectLockedCells="1"/>
  <mergeCells count="6">
    <mergeCell ref="A139:G139"/>
    <mergeCell ref="A51:G51"/>
    <mergeCell ref="A6:G6"/>
    <mergeCell ref="A7:G7"/>
    <mergeCell ref="A95:G95"/>
    <mergeCell ref="A96:G96"/>
  </mergeCells>
  <phoneticPr fontId="0" type="noConversion"/>
  <conditionalFormatting sqref="E111">
    <cfRule type="cellIs" dxfId="5" priority="7" stopIfTrue="1" operator="notEqual">
      <formula>0</formula>
    </cfRule>
  </conditionalFormatting>
  <conditionalFormatting sqref="G111">
    <cfRule type="expression" dxfId="4" priority="5" stopIfTrue="1">
      <formula>$G$111&lt;&gt;0</formula>
    </cfRule>
  </conditionalFormatting>
  <conditionalFormatting sqref="E126">
    <cfRule type="expression" dxfId="3" priority="2" stopIfTrue="1">
      <formula>$G$126&lt;&gt;0</formula>
    </cfRule>
    <cfRule type="expression" dxfId="2" priority="4" stopIfTrue="1">
      <formula>$E$126&lt;&gt;0</formula>
    </cfRule>
  </conditionalFormatting>
  <conditionalFormatting sqref="G126">
    <cfRule type="expression" dxfId="1" priority="1" stopIfTrue="1">
      <formula>$E$126&lt;&gt;0</formula>
    </cfRule>
    <cfRule type="expression" dxfId="0" priority="3" stopIfTrue="1">
      <formula>$G$126&lt;&gt;0</formula>
    </cfRule>
  </conditionalFormatting>
  <dataValidations count="1">
    <dataValidation type="whole" allowBlank="1" showInputMessage="1" showErrorMessage="1" sqref="E14:G14 E31:G31 E28:G29 E16:G16" xr:uid="{00000000-0002-0000-0300-000000000000}">
      <formula1>-9.99999999999999E+24</formula1>
      <formula2>9.99999999999999E+42</formula2>
    </dataValidation>
  </dataValidations>
  <printOptions horizontalCentered="1"/>
  <pageMargins left="0.47244094488188981" right="0.43307086614173229" top="0.82677165354330717" bottom="0.98425196850393704" header="0.59055118110236227" footer="0.78740157480314965"/>
  <pageSetup paperSize="9" firstPageNumber="3" orientation="portrait" blackAndWhite="1" useFirstPageNumber="1" r:id="rId1"/>
  <headerFooter alignWithMargins="0">
    <oddHeader xml:space="preserve">&amp;C
</oddHeader>
    <oddFooter>&amp;C3</oddFooter>
  </headerFooter>
  <ignoredErrors>
    <ignoredError sqref="E10"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dimension ref="A4:I78"/>
  <sheetViews>
    <sheetView rightToLeft="1" showOutlineSymbols="0" view="pageBreakPreview" topLeftCell="A22" zoomScaleNormal="100" zoomScaleSheetLayoutView="100" workbookViewId="0">
      <selection activeCell="A38" sqref="A38"/>
    </sheetView>
  </sheetViews>
  <sheetFormatPr defaultColWidth="9" defaultRowHeight="15.75"/>
  <cols>
    <col min="1" max="1" width="35.625" style="1" customWidth="1"/>
    <col min="2" max="2" width="1.875" style="1" bestFit="1" customWidth="1"/>
    <col min="3" max="3" width="5.125" style="1" bestFit="1" customWidth="1"/>
    <col min="4" max="4" width="1.875" style="1" bestFit="1" customWidth="1"/>
    <col min="5" max="5" width="12" style="1" bestFit="1" customWidth="1"/>
    <col min="6" max="6" width="1.875" style="1" bestFit="1" customWidth="1"/>
    <col min="7" max="7" width="12" style="1" bestFit="1" customWidth="1"/>
    <col min="8" max="8" width="1.875" style="1" bestFit="1" customWidth="1"/>
    <col min="9" max="9" width="12" style="1" bestFit="1" customWidth="1"/>
    <col min="10" max="16384" width="9" style="1"/>
  </cols>
  <sheetData>
    <row r="4" spans="1:9">
      <c r="A4" s="109"/>
      <c r="B4" s="109"/>
      <c r="C4" s="109"/>
      <c r="D4" s="109"/>
      <c r="E4" s="109"/>
      <c r="F4" s="109"/>
      <c r="G4" s="109"/>
      <c r="H4" s="109"/>
      <c r="I4" s="126" t="s">
        <v>58</v>
      </c>
    </row>
    <row r="5" spans="1:9">
      <c r="A5" s="416" t="str">
        <f>'מאזן -טופס 1'!A6</f>
        <v xml:space="preserve">ועד מקומי- </v>
      </c>
      <c r="B5" s="416"/>
      <c r="C5" s="416"/>
      <c r="D5" s="416"/>
      <c r="E5" s="416"/>
      <c r="F5" s="416"/>
      <c r="G5" s="416"/>
      <c r="H5" s="416"/>
      <c r="I5" s="416"/>
    </row>
    <row r="6" spans="1:9">
      <c r="A6" s="416" t="s">
        <v>55</v>
      </c>
      <c r="B6" s="416"/>
      <c r="C6" s="416"/>
      <c r="D6" s="416"/>
      <c r="E6" s="416"/>
      <c r="F6" s="416"/>
      <c r="G6" s="416"/>
      <c r="H6" s="416"/>
      <c r="I6" s="416"/>
    </row>
    <row r="7" spans="1:9" ht="24" customHeight="1">
      <c r="A7" s="126"/>
      <c r="B7" s="126"/>
      <c r="C7" s="126"/>
      <c r="D7" s="126"/>
      <c r="E7" s="109"/>
      <c r="F7" s="109"/>
      <c r="G7" s="109"/>
      <c r="H7" s="109"/>
      <c r="I7" s="109"/>
    </row>
    <row r="8" spans="1:9" ht="29.25" customHeight="1">
      <c r="A8" s="126"/>
      <c r="B8" s="126"/>
      <c r="C8" s="126"/>
      <c r="D8" s="126"/>
      <c r="E8" s="414" t="s">
        <v>35</v>
      </c>
      <c r="F8" s="414"/>
      <c r="G8" s="414"/>
      <c r="H8" s="414"/>
      <c r="I8" s="414"/>
    </row>
    <row r="9" spans="1:9">
      <c r="A9" s="126"/>
      <c r="B9" s="126"/>
      <c r="C9" s="126"/>
      <c r="D9" s="126"/>
      <c r="E9" s="415">
        <f>+מקרא!G13</f>
        <v>2022</v>
      </c>
      <c r="F9" s="415"/>
      <c r="G9" s="415"/>
      <c r="H9" s="335"/>
      <c r="I9" s="336">
        <f>+מקרא!G14</f>
        <v>2021</v>
      </c>
    </row>
    <row r="10" spans="1:9">
      <c r="A10" s="126"/>
      <c r="B10" s="126"/>
      <c r="C10" s="126"/>
      <c r="D10" s="126"/>
      <c r="E10" s="337" t="s">
        <v>20</v>
      </c>
      <c r="F10" s="310"/>
      <c r="G10" s="337" t="s">
        <v>21</v>
      </c>
      <c r="H10" s="310"/>
      <c r="I10" s="337" t="s">
        <v>21</v>
      </c>
    </row>
    <row r="11" spans="1:9">
      <c r="A11" s="126"/>
      <c r="B11" s="126"/>
      <c r="C11" s="339" t="s">
        <v>31</v>
      </c>
      <c r="D11" s="126"/>
      <c r="E11" s="338" t="str">
        <f>+'מאזן -טופס 1'!E10</f>
        <v>שקלים חדשים</v>
      </c>
      <c r="F11" s="338"/>
      <c r="G11" s="338" t="str">
        <f>+E11</f>
        <v>שקלים חדשים</v>
      </c>
      <c r="H11" s="338"/>
      <c r="I11" s="338" t="str">
        <f>+G11</f>
        <v>שקלים חדשים</v>
      </c>
    </row>
    <row r="12" spans="1:9">
      <c r="A12" s="126"/>
      <c r="B12" s="126"/>
      <c r="C12" s="340"/>
      <c r="D12" s="126"/>
      <c r="E12" s="190"/>
      <c r="F12" s="190"/>
      <c r="G12" s="190"/>
      <c r="H12" s="190"/>
      <c r="I12" s="190"/>
    </row>
    <row r="13" spans="1:9">
      <c r="A13" s="341" t="s">
        <v>4</v>
      </c>
      <c r="B13" s="126"/>
      <c r="C13" s="340"/>
      <c r="D13" s="126"/>
      <c r="E13" s="190"/>
      <c r="F13" s="190"/>
      <c r="G13" s="190"/>
      <c r="H13" s="190"/>
      <c r="I13" s="190"/>
    </row>
    <row r="14" spans="1:9">
      <c r="A14" s="126" t="s">
        <v>149</v>
      </c>
      <c r="B14" s="126"/>
      <c r="C14" s="340"/>
      <c r="D14" s="126"/>
      <c r="E14" s="190">
        <f>'ריכוז תקבולים ותשלומים של התקצי'!E11</f>
        <v>0</v>
      </c>
      <c r="F14" s="190"/>
      <c r="G14" s="190">
        <f>'ריכוז תקבולים ותשלומים של התקצי'!G11</f>
        <v>0</v>
      </c>
      <c r="H14" s="190"/>
      <c r="I14" s="190">
        <f>'ריכוז תקבולים ותשלומים של התקצי'!I11</f>
        <v>0</v>
      </c>
    </row>
    <row r="15" spans="1:9">
      <c r="A15" s="126" t="s">
        <v>57</v>
      </c>
      <c r="B15" s="126"/>
      <c r="C15" s="340"/>
      <c r="D15" s="126"/>
      <c r="E15" s="190">
        <f>'ריכוז תקבולים ותשלומים של התקצי'!E14</f>
        <v>0</v>
      </c>
      <c r="F15" s="190"/>
      <c r="G15" s="190">
        <f>'ריכוז תקבולים ותשלומים של התקצי'!G14</f>
        <v>0</v>
      </c>
      <c r="H15" s="190"/>
      <c r="I15" s="190">
        <f>'ריכוז תקבולים ותשלומים של התקצי'!I14</f>
        <v>0</v>
      </c>
    </row>
    <row r="16" spans="1:9">
      <c r="A16" s="126" t="s">
        <v>56</v>
      </c>
      <c r="B16" s="126"/>
      <c r="C16" s="340"/>
      <c r="D16" s="126"/>
      <c r="E16" s="190">
        <f>'ריכוז תקבולים ותשלומים של התקצי'!E13</f>
        <v>0</v>
      </c>
      <c r="F16" s="190"/>
      <c r="G16" s="190">
        <f>'ריכוז תקבולים ותשלומים של התקצי'!G13</f>
        <v>0</v>
      </c>
      <c r="H16" s="190"/>
      <c r="I16" s="190">
        <f>'ריכוז תקבולים ותשלומים של התקצי'!I13</f>
        <v>0</v>
      </c>
    </row>
    <row r="17" spans="1:9">
      <c r="A17" s="126" t="s">
        <v>150</v>
      </c>
      <c r="B17" s="126"/>
      <c r="C17" s="340"/>
      <c r="D17" s="126"/>
      <c r="E17" s="190">
        <f>+'ריכוז תקבולים ותשלומים של התקצי'!E12+'ריכוז תקבולים ותשלומים של התקצי'!E25+'ריכוז תקבולים ותשלומים של התקצי'!E36+'ריכוז תקבולים ותשלומים של התקצי'!E42</f>
        <v>0</v>
      </c>
      <c r="F17" s="190"/>
      <c r="G17" s="190">
        <f>+'ריכוז תקבולים ותשלומים של התקצי'!G12+'ריכוז תקבולים ותשלומים של התקצי'!G25+'ריכוז תקבולים ותשלומים של התקצי'!G36+'ריכוז תקבולים ותשלומים של התקצי'!G42</f>
        <v>0</v>
      </c>
      <c r="H17" s="190"/>
      <c r="I17" s="190">
        <f>+'ריכוז תקבולים ותשלומים של התקצי'!I12+'ריכוז תקבולים ותשלומים של התקצי'!I25+'ריכוז תקבולים ותשלומים של התקצי'!I36+'ריכוז תקבולים ותשלומים של התקצי'!I42</f>
        <v>0</v>
      </c>
    </row>
    <row r="18" spans="1:9">
      <c r="A18" s="126" t="s">
        <v>151</v>
      </c>
      <c r="B18" s="126"/>
      <c r="C18" s="340"/>
      <c r="D18" s="126"/>
      <c r="E18" s="190">
        <f>'ריכוז תקבולים ותשלומים של התקצי'!E44</f>
        <v>0</v>
      </c>
      <c r="F18" s="190"/>
      <c r="G18" s="190">
        <f>'ריכוז תקבולים ותשלומים של התקצי'!G44</f>
        <v>0</v>
      </c>
      <c r="H18" s="190"/>
      <c r="I18" s="190">
        <f>'ריכוז תקבולים ותשלומים של התקצי'!I44</f>
        <v>0</v>
      </c>
    </row>
    <row r="19" spans="1:9">
      <c r="A19" s="126"/>
      <c r="B19" s="126"/>
      <c r="C19" s="340"/>
      <c r="D19" s="126"/>
      <c r="E19" s="201"/>
      <c r="F19" s="189"/>
      <c r="G19" s="201"/>
      <c r="H19" s="189"/>
      <c r="I19" s="201"/>
    </row>
    <row r="20" spans="1:9">
      <c r="A20" s="126" t="s">
        <v>3</v>
      </c>
      <c r="B20" s="126"/>
      <c r="C20" s="340"/>
      <c r="D20" s="126"/>
      <c r="E20" s="202">
        <f>SUM(E14:E18)</f>
        <v>0</v>
      </c>
      <c r="F20" s="189"/>
      <c r="G20" s="202">
        <f>SUM(G14:G18)</f>
        <v>0</v>
      </c>
      <c r="H20" s="189"/>
      <c r="I20" s="202">
        <f>SUM(I14:I18)</f>
        <v>0</v>
      </c>
    </row>
    <row r="21" spans="1:9">
      <c r="A21" s="126"/>
      <c r="B21" s="126"/>
      <c r="C21" s="340"/>
      <c r="D21" s="126"/>
      <c r="E21" s="189"/>
      <c r="F21" s="189"/>
      <c r="G21" s="189"/>
      <c r="H21" s="189"/>
      <c r="I21" s="189"/>
    </row>
    <row r="22" spans="1:9">
      <c r="A22" s="341" t="s">
        <v>5</v>
      </c>
      <c r="B22" s="126"/>
      <c r="C22" s="340"/>
      <c r="D22" s="126"/>
      <c r="E22" s="189"/>
      <c r="F22" s="189"/>
      <c r="G22" s="189"/>
      <c r="H22" s="189"/>
      <c r="I22" s="189"/>
    </row>
    <row r="23" spans="1:9">
      <c r="A23" s="126" t="s">
        <v>79</v>
      </c>
      <c r="B23" s="126"/>
      <c r="C23" s="340"/>
      <c r="D23" s="126"/>
      <c r="E23" s="189">
        <f>'ריכוז תקבולים ותשלומים של התקצי'!N25</f>
        <v>0</v>
      </c>
      <c r="F23" s="189"/>
      <c r="G23" s="189">
        <f>'ריכוז תקבולים ותשלומים של התקצי'!P25</f>
        <v>0</v>
      </c>
      <c r="H23" s="189"/>
      <c r="I23" s="189">
        <f>'ריכוז תקבולים ותשלומים של התקצי'!T25</f>
        <v>0</v>
      </c>
    </row>
    <row r="24" spans="1:9">
      <c r="A24" s="126" t="s">
        <v>89</v>
      </c>
      <c r="B24" s="126"/>
      <c r="C24" s="340"/>
      <c r="D24" s="126"/>
      <c r="E24" s="189">
        <f>'ריכוז תקבולים ותשלומים של התקצי'!N36</f>
        <v>0</v>
      </c>
      <c r="F24" s="189"/>
      <c r="G24" s="189">
        <f>'ריכוז תקבולים ותשלומים של התקצי'!P36</f>
        <v>0</v>
      </c>
      <c r="H24" s="189"/>
      <c r="I24" s="189">
        <f>'ריכוז תקבולים ותשלומים של התקצי'!T36</f>
        <v>0</v>
      </c>
    </row>
    <row r="25" spans="1:9">
      <c r="A25" s="126" t="s">
        <v>102</v>
      </c>
      <c r="B25" s="126"/>
      <c r="C25" s="340"/>
      <c r="D25" s="126"/>
      <c r="E25" s="189">
        <f>'ריכוז תקבולים ותשלומים של התקצי'!N42</f>
        <v>0</v>
      </c>
      <c r="F25" s="189"/>
      <c r="G25" s="189">
        <f>'ריכוז תקבולים ותשלומים של התקצי'!P42</f>
        <v>0</v>
      </c>
      <c r="H25" s="189"/>
      <c r="I25" s="189">
        <f>'ריכוז תקבולים ותשלומים של התקצי'!T42</f>
        <v>0</v>
      </c>
    </row>
    <row r="26" spans="1:9">
      <c r="A26" s="126" t="s">
        <v>28</v>
      </c>
      <c r="B26" s="126"/>
      <c r="C26" s="340"/>
      <c r="D26" s="126"/>
      <c r="E26" s="189">
        <f>'ריכוז תקבולים ותשלומים של התקצי'!N14</f>
        <v>0</v>
      </c>
      <c r="F26" s="189"/>
      <c r="G26" s="189">
        <f>+'ריכוז תקבולים ותשלומים של התקצי'!P14</f>
        <v>0</v>
      </c>
      <c r="H26" s="189"/>
      <c r="I26" s="189">
        <f>+'ריכוז תקבולים ותשלומים של התקצי'!T14</f>
        <v>0</v>
      </c>
    </row>
    <row r="27" spans="1:9">
      <c r="A27" s="126" t="s">
        <v>43</v>
      </c>
      <c r="B27" s="126"/>
      <c r="C27" s="340"/>
      <c r="D27" s="126"/>
      <c r="E27" s="189">
        <f>'ריכוז תקבולים ותשלומים של התקצי'!N44</f>
        <v>0</v>
      </c>
      <c r="F27" s="189"/>
      <c r="G27" s="189">
        <f>'ריכוז תקבולים ותשלומים של התקצי'!P44</f>
        <v>0</v>
      </c>
      <c r="H27" s="189"/>
      <c r="I27" s="189">
        <f>'ריכוז תקבולים ותשלומים של התקצי'!T44</f>
        <v>0</v>
      </c>
    </row>
    <row r="28" spans="1:9">
      <c r="A28" s="126" t="s">
        <v>32</v>
      </c>
      <c r="B28" s="126"/>
      <c r="C28" s="340"/>
      <c r="D28" s="126"/>
      <c r="E28" s="203">
        <f>'ריכוז תקבולים ותשלומים של התקצי'!N18</f>
        <v>0</v>
      </c>
      <c r="F28" s="189"/>
      <c r="G28" s="203">
        <f>'ריכוז תקבולים ותשלומים של התקצי'!P18</f>
        <v>0</v>
      </c>
      <c r="H28" s="189"/>
      <c r="I28" s="203">
        <f>'ריכוז תקבולים ותשלומים של התקצי'!T18</f>
        <v>0</v>
      </c>
    </row>
    <row r="29" spans="1:9" ht="21.75" customHeight="1">
      <c r="A29" s="126" t="s">
        <v>120</v>
      </c>
      <c r="B29" s="126"/>
      <c r="C29" s="340"/>
      <c r="D29" s="126"/>
      <c r="E29" s="189">
        <f>SUM(E23:E28)</f>
        <v>0</v>
      </c>
      <c r="F29" s="189"/>
      <c r="G29" s="189">
        <f>SUM(G23:G28)</f>
        <v>0</v>
      </c>
      <c r="H29" s="189"/>
      <c r="I29" s="189">
        <f>SUM(I23:I28)</f>
        <v>0</v>
      </c>
    </row>
    <row r="30" spans="1:9" ht="8.25" customHeight="1">
      <c r="A30" s="126"/>
      <c r="B30" s="126"/>
      <c r="C30" s="340"/>
      <c r="D30" s="126"/>
      <c r="E30" s="198"/>
      <c r="F30" s="189"/>
      <c r="G30" s="198"/>
      <c r="H30" s="189"/>
      <c r="I30" s="198"/>
    </row>
    <row r="31" spans="1:9">
      <c r="A31" s="126"/>
      <c r="B31" s="126"/>
      <c r="C31" s="340"/>
      <c r="D31" s="126"/>
      <c r="E31" s="189"/>
      <c r="F31" s="189"/>
      <c r="G31" s="189"/>
      <c r="H31" s="189"/>
      <c r="I31" s="189"/>
    </row>
    <row r="32" spans="1:9">
      <c r="A32" s="126" t="str">
        <f>IF(AND(E32&gt;=0,G32&gt;=0,I32&gt;=0),"עודף בתקציב הרגיל לשנה",IF(AND(I32&lt;0,G32&lt;0,E32&lt;0),"גרעון בתקציב הרגיל לשנה","עודף (גרעון) בתקציב הרגיל לשנה"))</f>
        <v>עודף בתקציב הרגיל לשנה</v>
      </c>
      <c r="B32" s="126"/>
      <c r="C32" s="340"/>
      <c r="D32" s="126"/>
      <c r="E32" s="189">
        <f>E20-E29</f>
        <v>0</v>
      </c>
      <c r="F32" s="189"/>
      <c r="G32" s="189">
        <f>G20-G29</f>
        <v>0</v>
      </c>
      <c r="H32" s="189"/>
      <c r="I32" s="189">
        <f>I20-I29</f>
        <v>0</v>
      </c>
    </row>
    <row r="33" spans="1:9" ht="22.5" hidden="1" customHeight="1">
      <c r="A33" s="126" t="s">
        <v>230</v>
      </c>
      <c r="B33" s="126"/>
      <c r="C33" s="340"/>
      <c r="D33" s="126"/>
      <c r="E33" s="189"/>
      <c r="F33" s="189"/>
      <c r="G33" s="189"/>
      <c r="H33" s="189"/>
      <c r="I33" s="302"/>
    </row>
    <row r="34" spans="1:9">
      <c r="A34" s="126" t="str">
        <f>IF(AND(I34&gt;=0,G34&gt;=0,E34&gt;=0),A72,IF(AND(I34&lt;0,G34&lt;0,E34&lt;0),A73,A74))</f>
        <v>יתרת עודף בתקציב הרגיל לתחילת שנה</v>
      </c>
      <c r="B34" s="126"/>
      <c r="C34" s="340"/>
      <c r="D34" s="126"/>
      <c r="E34" s="262"/>
      <c r="F34" s="189"/>
      <c r="G34" s="205">
        <f>I36</f>
        <v>0</v>
      </c>
      <c r="H34" s="189"/>
      <c r="I34" s="263"/>
    </row>
    <row r="35" spans="1:9" ht="9.75" customHeight="1">
      <c r="A35" s="126"/>
      <c r="B35" s="126"/>
      <c r="C35" s="340"/>
      <c r="D35" s="126"/>
      <c r="E35" s="189"/>
      <c r="F35" s="189"/>
      <c r="G35" s="189"/>
      <c r="H35" s="189"/>
      <c r="I35" s="189"/>
    </row>
    <row r="36" spans="1:9" ht="16.5" thickBot="1">
      <c r="A36" s="310" t="str">
        <f>IF(AND(I36&gt;=0,G36&gt;=0,E36&gt;=0),A76,IF(AND(I36&lt;0,G36&lt;0,E36&lt;0),A77,A78))</f>
        <v>יתרת עודף בתקציב הרגיל לסוף השנה</v>
      </c>
      <c r="B36" s="126"/>
      <c r="C36" s="340"/>
      <c r="D36" s="126"/>
      <c r="E36" s="204">
        <f>E32+E34</f>
        <v>0</v>
      </c>
      <c r="F36" s="189"/>
      <c r="G36" s="204">
        <f>G32+G34</f>
        <v>0</v>
      </c>
      <c r="H36" s="189"/>
      <c r="I36" s="204">
        <f>I32+I34+I33</f>
        <v>0</v>
      </c>
    </row>
    <row r="37" spans="1:9" ht="16.5" thickTop="1">
      <c r="A37" s="126"/>
      <c r="B37" s="126"/>
      <c r="C37" s="126"/>
      <c r="D37" s="126"/>
      <c r="E37" s="109"/>
      <c r="F37" s="109"/>
      <c r="G37" s="109"/>
      <c r="H37" s="109"/>
      <c r="I37" s="109"/>
    </row>
    <row r="38" spans="1:9">
      <c r="A38" s="126"/>
      <c r="B38" s="126"/>
      <c r="C38" s="126"/>
      <c r="D38" s="126"/>
      <c r="E38" s="109"/>
      <c r="F38" s="109"/>
      <c r="G38" s="109"/>
      <c r="H38" s="109"/>
      <c r="I38" s="109"/>
    </row>
    <row r="39" spans="1:9">
      <c r="A39" s="126"/>
      <c r="B39" s="126"/>
      <c r="C39" s="126"/>
      <c r="D39" s="126"/>
      <c r="E39" s="109"/>
      <c r="F39" s="109"/>
      <c r="G39" s="109"/>
      <c r="H39" s="109"/>
      <c r="I39" s="109"/>
    </row>
    <row r="40" spans="1:9">
      <c r="A40" s="413" t="s">
        <v>225</v>
      </c>
      <c r="B40" s="413"/>
      <c r="C40" s="413"/>
      <c r="D40" s="413"/>
      <c r="E40" s="413"/>
      <c r="F40" s="413"/>
      <c r="G40" s="413"/>
      <c r="H40" s="413"/>
      <c r="I40" s="413"/>
    </row>
    <row r="72" spans="1:1" hidden="1">
      <c r="A72" s="1" t="s">
        <v>199</v>
      </c>
    </row>
    <row r="73" spans="1:1" hidden="1">
      <c r="A73" s="1" t="s">
        <v>200</v>
      </c>
    </row>
    <row r="74" spans="1:1" hidden="1">
      <c r="A74" s="1" t="s">
        <v>201</v>
      </c>
    </row>
    <row r="75" spans="1:1" hidden="1"/>
    <row r="76" spans="1:1" hidden="1">
      <c r="A76" s="1" t="s">
        <v>202</v>
      </c>
    </row>
    <row r="77" spans="1:1" hidden="1">
      <c r="A77" s="1" t="s">
        <v>203</v>
      </c>
    </row>
    <row r="78" spans="1:1" hidden="1">
      <c r="A78" s="1" t="s">
        <v>204</v>
      </c>
    </row>
  </sheetData>
  <sheetProtection password="DC2A" sheet="1" objects="1" scenarios="1"/>
  <mergeCells count="5">
    <mergeCell ref="A40:I40"/>
    <mergeCell ref="E8:I8"/>
    <mergeCell ref="E9:G9"/>
    <mergeCell ref="A5:I5"/>
    <mergeCell ref="A6:I6"/>
  </mergeCells>
  <phoneticPr fontId="0" type="noConversion"/>
  <dataValidations count="1">
    <dataValidation type="whole" allowBlank="1" showInputMessage="1" showErrorMessage="1" sqref="E34 I33:I34" xr:uid="{00000000-0002-0000-0400-000000000000}">
      <formula1>-9.99999999999999E+43</formula1>
      <formula2>9.99999999999999E+38</formula2>
    </dataValidation>
  </dataValidations>
  <printOptions horizontalCentered="1"/>
  <pageMargins left="0.74803149606299213" right="0.74803149606299213" top="0.98425196850393704" bottom="0.98425196850393704" header="0.51181102362204722" footer="0.51181102362204722"/>
  <pageSetup paperSize="9" scale="94" orientation="portrait" blackAndWhite="1" r:id="rId1"/>
  <headerFooter alignWithMargins="0">
    <oddFooter xml:space="preserve">&amp;C4
</oddFooter>
  </headerFooter>
  <ignoredErrors>
    <ignoredError sqref="E11:I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7"/>
  <dimension ref="A1:L101"/>
  <sheetViews>
    <sheetView rightToLeft="1" showOutlineSymbols="0" view="pageBreakPreview" zoomScaleNormal="100" zoomScaleSheetLayoutView="100" workbookViewId="0">
      <selection activeCell="A19" sqref="A19"/>
    </sheetView>
  </sheetViews>
  <sheetFormatPr defaultColWidth="9" defaultRowHeight="15.75"/>
  <cols>
    <col min="1" max="2" width="9" style="1"/>
    <col min="3" max="3" width="6.25" style="1" customWidth="1"/>
    <col min="4" max="4" width="10.875" style="1" customWidth="1"/>
    <col min="5" max="5" width="6.75" style="1" hidden="1" customWidth="1"/>
    <col min="6" max="6" width="7.75" style="1" customWidth="1"/>
    <col min="7" max="7" width="1.25" style="1" customWidth="1"/>
    <col min="8" max="8" width="11.125" style="1" customWidth="1"/>
    <col min="9" max="9" width="1.125" style="1" customWidth="1"/>
    <col min="10" max="10" width="11" style="1" customWidth="1"/>
    <col min="11" max="11" width="1.125" style="1" customWidth="1"/>
    <col min="12" max="12" width="11.75" style="1" bestFit="1" customWidth="1"/>
    <col min="13" max="16384" width="9" style="1"/>
  </cols>
  <sheetData>
    <row r="1" spans="1:12">
      <c r="A1" s="109"/>
      <c r="B1" s="109"/>
      <c r="C1" s="109"/>
      <c r="D1" s="109"/>
      <c r="E1" s="109"/>
      <c r="F1" s="109"/>
      <c r="G1" s="109"/>
      <c r="H1" s="109"/>
      <c r="I1" s="109"/>
      <c r="J1" s="109"/>
      <c r="K1" s="109"/>
      <c r="L1" s="109" t="s">
        <v>61</v>
      </c>
    </row>
    <row r="2" spans="1:12">
      <c r="A2" s="416" t="str">
        <f>'מאזן -טופס 1'!A6:G6</f>
        <v xml:space="preserve">ועד מקומי- </v>
      </c>
      <c r="B2" s="416"/>
      <c r="C2" s="416"/>
      <c r="D2" s="416"/>
      <c r="E2" s="416"/>
      <c r="F2" s="416"/>
      <c r="G2" s="416"/>
      <c r="H2" s="416"/>
      <c r="I2" s="416"/>
      <c r="J2" s="416"/>
      <c r="K2" s="416"/>
      <c r="L2" s="416"/>
    </row>
    <row r="3" spans="1:12">
      <c r="A3" s="416" t="s">
        <v>60</v>
      </c>
      <c r="B3" s="416"/>
      <c r="C3" s="416"/>
      <c r="D3" s="416"/>
      <c r="E3" s="416"/>
      <c r="F3" s="416"/>
      <c r="G3" s="416"/>
      <c r="H3" s="416"/>
      <c r="I3" s="416"/>
      <c r="J3" s="416"/>
      <c r="K3" s="416"/>
      <c r="L3" s="416"/>
    </row>
    <row r="4" spans="1:12">
      <c r="A4" s="109"/>
      <c r="B4" s="109"/>
      <c r="C4" s="109"/>
      <c r="D4" s="109"/>
      <c r="E4" s="109"/>
      <c r="F4" s="109"/>
      <c r="G4" s="109"/>
      <c r="H4" s="109"/>
      <c r="I4" s="109"/>
      <c r="J4" s="109"/>
      <c r="K4" s="109"/>
      <c r="L4" s="109"/>
    </row>
    <row r="5" spans="1:12" ht="35.25" customHeight="1">
      <c r="A5" s="109"/>
      <c r="B5" s="109"/>
      <c r="C5" s="109"/>
      <c r="D5" s="109"/>
      <c r="E5" s="109"/>
      <c r="F5" s="109"/>
      <c r="G5" s="109"/>
      <c r="H5" s="417" t="s">
        <v>35</v>
      </c>
      <c r="I5" s="417"/>
      <c r="J5" s="417"/>
      <c r="K5" s="417"/>
      <c r="L5" s="417"/>
    </row>
    <row r="6" spans="1:12">
      <c r="A6" s="109"/>
      <c r="B6" s="109"/>
      <c r="C6" s="109"/>
      <c r="D6" s="109"/>
      <c r="E6" s="109"/>
      <c r="F6" s="109"/>
      <c r="G6" s="109"/>
      <c r="H6" s="418">
        <f>+מקרא!G13</f>
        <v>2022</v>
      </c>
      <c r="I6" s="418"/>
      <c r="J6" s="418"/>
      <c r="K6" s="261"/>
      <c r="L6" s="314">
        <f>+מקרא!G14</f>
        <v>2021</v>
      </c>
    </row>
    <row r="7" spans="1:12">
      <c r="A7" s="109"/>
      <c r="B7" s="109"/>
      <c r="C7" s="109"/>
      <c r="D7" s="109"/>
      <c r="E7" s="109"/>
      <c r="F7" s="109"/>
      <c r="G7" s="109"/>
      <c r="H7" s="334" t="s">
        <v>20</v>
      </c>
      <c r="I7" s="313"/>
      <c r="J7" s="334" t="s">
        <v>21</v>
      </c>
      <c r="K7" s="313"/>
      <c r="L7" s="334" t="s">
        <v>21</v>
      </c>
    </row>
    <row r="8" spans="1:12">
      <c r="A8" s="109"/>
      <c r="B8" s="109"/>
      <c r="C8" s="109"/>
      <c r="D8" s="109"/>
      <c r="E8" s="109"/>
      <c r="F8" s="109"/>
      <c r="G8" s="109"/>
      <c r="H8" s="312" t="str">
        <f>+'מאזן -טופס 1'!E10</f>
        <v>שקלים חדשים</v>
      </c>
      <c r="I8" s="312"/>
      <c r="J8" s="312" t="str">
        <f>+H8</f>
        <v>שקלים חדשים</v>
      </c>
      <c r="K8" s="312"/>
      <c r="L8" s="312" t="str">
        <f>+J8</f>
        <v>שקלים חדשים</v>
      </c>
    </row>
    <row r="9" spans="1:12">
      <c r="A9" s="109"/>
      <c r="B9" s="109"/>
      <c r="C9" s="109"/>
      <c r="D9" s="109"/>
      <c r="E9" s="109"/>
      <c r="F9" s="109"/>
      <c r="I9" s="108"/>
      <c r="K9" s="108"/>
    </row>
    <row r="10" spans="1:12">
      <c r="A10" s="109"/>
      <c r="B10" s="109"/>
      <c r="C10" s="109"/>
      <c r="D10" s="109"/>
      <c r="E10" s="109"/>
      <c r="F10" s="109"/>
      <c r="I10" s="108"/>
      <c r="K10" s="108"/>
    </row>
    <row r="11" spans="1:12">
      <c r="A11" s="111" t="s">
        <v>4</v>
      </c>
      <c r="B11" s="109"/>
      <c r="C11" s="109"/>
      <c r="D11" s="109"/>
      <c r="E11" s="109"/>
      <c r="F11" s="109"/>
      <c r="H11" s="108"/>
      <c r="I11" s="108"/>
      <c r="J11" s="108"/>
      <c r="K11" s="108"/>
      <c r="L11" s="108"/>
    </row>
    <row r="12" spans="1:12">
      <c r="A12" s="234" t="s">
        <v>62</v>
      </c>
      <c r="B12" s="234"/>
      <c r="C12" s="234"/>
      <c r="D12" s="234"/>
      <c r="E12" s="109"/>
      <c r="F12" s="109"/>
      <c r="H12" s="234"/>
      <c r="I12" s="108"/>
      <c r="J12" s="234"/>
      <c r="K12" s="108"/>
      <c r="L12" s="234"/>
    </row>
    <row r="13" spans="1:12">
      <c r="A13" s="109"/>
      <c r="B13" s="109"/>
      <c r="C13" s="109"/>
      <c r="D13" s="109"/>
      <c r="E13" s="109"/>
      <c r="F13" s="109"/>
      <c r="H13" s="108"/>
      <c r="I13" s="108"/>
      <c r="J13" s="108"/>
      <c r="K13" s="108"/>
      <c r="L13" s="108"/>
    </row>
    <row r="14" spans="1:12">
      <c r="A14" s="234" t="s">
        <v>63</v>
      </c>
      <c r="B14" s="234"/>
      <c r="C14" s="234"/>
      <c r="D14" s="234"/>
      <c r="E14" s="109"/>
      <c r="F14" s="109"/>
      <c r="H14" s="234"/>
      <c r="I14" s="108"/>
      <c r="J14" s="234"/>
      <c r="K14" s="108"/>
      <c r="L14" s="234"/>
    </row>
    <row r="15" spans="1:12">
      <c r="A15" s="109"/>
      <c r="B15" s="109"/>
      <c r="C15" s="109"/>
      <c r="D15" s="109"/>
      <c r="E15" s="109"/>
      <c r="F15" s="109"/>
      <c r="H15" s="108"/>
      <c r="I15" s="108"/>
      <c r="J15" s="108"/>
      <c r="K15" s="108"/>
      <c r="L15" s="108"/>
    </row>
    <row r="16" spans="1:12">
      <c r="A16" s="109" t="s">
        <v>3</v>
      </c>
      <c r="B16" s="109"/>
      <c r="C16" s="109"/>
      <c r="D16" s="109"/>
      <c r="E16" s="109"/>
      <c r="F16" s="109"/>
      <c r="H16" s="189">
        <f>SUM(H12:H15)</f>
        <v>0</v>
      </c>
      <c r="I16" s="108"/>
      <c r="J16" s="189">
        <f>SUM(J12:J15)</f>
        <v>0</v>
      </c>
      <c r="K16" s="108"/>
      <c r="L16" s="189">
        <f>SUM(L12:L15)</f>
        <v>0</v>
      </c>
    </row>
    <row r="17" spans="1:12">
      <c r="A17" s="109"/>
      <c r="B17" s="109"/>
      <c r="C17" s="109"/>
      <c r="D17" s="109"/>
      <c r="E17" s="109"/>
      <c r="F17" s="109"/>
      <c r="H17" s="72"/>
      <c r="I17" s="108"/>
      <c r="J17" s="72"/>
      <c r="K17" s="108"/>
      <c r="L17" s="72"/>
    </row>
    <row r="18" spans="1:12">
      <c r="A18" s="111" t="s">
        <v>5</v>
      </c>
      <c r="B18" s="109"/>
      <c r="C18" s="109"/>
      <c r="D18" s="109"/>
      <c r="E18" s="109"/>
      <c r="F18" s="109"/>
      <c r="I18" s="108"/>
      <c r="K18" s="108"/>
    </row>
    <row r="19" spans="1:12">
      <c r="A19" s="234" t="s">
        <v>64</v>
      </c>
      <c r="B19" s="234"/>
      <c r="C19" s="234"/>
      <c r="D19" s="234"/>
      <c r="E19" s="109"/>
      <c r="F19" s="109"/>
      <c r="H19" s="234"/>
      <c r="I19" s="108"/>
      <c r="J19" s="234"/>
      <c r="K19" s="108"/>
      <c r="L19" s="234"/>
    </row>
    <row r="20" spans="1:12">
      <c r="A20" s="109"/>
      <c r="B20" s="109"/>
      <c r="C20" s="109"/>
      <c r="D20" s="109"/>
      <c r="E20" s="109"/>
      <c r="F20" s="109"/>
      <c r="H20" s="108"/>
      <c r="I20" s="108"/>
      <c r="J20" s="108"/>
      <c r="K20" s="108"/>
      <c r="L20" s="108"/>
    </row>
    <row r="21" spans="1:12">
      <c r="A21" s="234" t="s">
        <v>65</v>
      </c>
      <c r="B21" s="234"/>
      <c r="C21" s="234"/>
      <c r="D21" s="234"/>
      <c r="E21" s="109"/>
      <c r="F21" s="109"/>
      <c r="H21" s="234"/>
      <c r="I21" s="108"/>
      <c r="J21" s="234"/>
      <c r="K21" s="108"/>
      <c r="L21" s="234"/>
    </row>
    <row r="22" spans="1:12">
      <c r="A22" s="109"/>
      <c r="B22" s="109"/>
      <c r="C22" s="109"/>
      <c r="D22" s="109"/>
      <c r="E22" s="109"/>
      <c r="F22" s="109"/>
      <c r="H22" s="108"/>
      <c r="I22" s="108"/>
      <c r="J22" s="108"/>
      <c r="K22" s="108"/>
      <c r="L22" s="108"/>
    </row>
    <row r="23" spans="1:12">
      <c r="A23" s="234" t="s">
        <v>66</v>
      </c>
      <c r="B23" s="234"/>
      <c r="C23" s="234"/>
      <c r="D23" s="234"/>
      <c r="E23" s="234"/>
      <c r="F23" s="234"/>
      <c r="H23" s="262"/>
      <c r="I23" s="108"/>
      <c r="J23" s="262"/>
      <c r="K23" s="108"/>
      <c r="L23" s="262"/>
    </row>
    <row r="24" spans="1:12">
      <c r="A24" s="109" t="s">
        <v>2323</v>
      </c>
      <c r="B24" s="109"/>
      <c r="C24" s="109"/>
      <c r="D24" s="109"/>
      <c r="E24" s="109"/>
      <c r="F24" s="109"/>
      <c r="H24" s="189">
        <f>SUM(H19:H23)</f>
        <v>0</v>
      </c>
      <c r="I24" s="108"/>
      <c r="J24" s="189">
        <f>SUM(J19:J23)</f>
        <v>0</v>
      </c>
      <c r="K24" s="108"/>
      <c r="L24" s="189">
        <f>SUM(L19:L23)</f>
        <v>0</v>
      </c>
    </row>
    <row r="25" spans="1:12" ht="6.75" customHeight="1">
      <c r="A25" s="109"/>
      <c r="B25" s="109"/>
      <c r="C25" s="109"/>
      <c r="D25" s="109"/>
      <c r="E25" s="109"/>
      <c r="F25" s="109"/>
      <c r="H25" s="206"/>
      <c r="I25" s="108"/>
      <c r="J25" s="206"/>
      <c r="K25" s="108"/>
      <c r="L25" s="206"/>
    </row>
    <row r="26" spans="1:12">
      <c r="A26" s="109" t="str">
        <f>IF(AND(L26&gt;=0,J26&gt;=0,H26&gt;=0),A90,IF(AND(L26&lt;0,J26&lt;0,H26&lt;0),A91,A89))</f>
        <v>עודף השנה מביצוע תקציבי פיתוח</v>
      </c>
      <c r="B26" s="109"/>
      <c r="C26" s="109"/>
      <c r="D26" s="109"/>
      <c r="E26" s="109"/>
      <c r="F26" s="109"/>
      <c r="H26" s="201">
        <f>+H16-H24</f>
        <v>0</v>
      </c>
      <c r="I26" s="108"/>
      <c r="J26" s="201">
        <f>+J16-J24</f>
        <v>0</v>
      </c>
      <c r="K26" s="108"/>
      <c r="L26" s="201">
        <f>+L16-L24</f>
        <v>0</v>
      </c>
    </row>
    <row r="27" spans="1:12">
      <c r="A27" s="109"/>
      <c r="B27" s="109"/>
      <c r="C27" s="109"/>
      <c r="D27" s="109"/>
      <c r="E27" s="109"/>
      <c r="F27" s="109"/>
      <c r="K27" s="108"/>
    </row>
    <row r="28" spans="1:12">
      <c r="A28" s="109" t="str">
        <f>IF(AND(L28&gt;=0,J28&gt;=0),A93,IF(AND(L28&lt;0,J28&lt;0),A95,A94))</f>
        <v>יתרת עודף בתקציב פיתוח לתחילת השנה</v>
      </c>
      <c r="B28" s="109"/>
      <c r="C28" s="109"/>
      <c r="D28" s="109"/>
      <c r="E28" s="109"/>
      <c r="F28" s="109"/>
      <c r="J28" s="189">
        <f>+L30</f>
        <v>0</v>
      </c>
      <c r="K28" s="108"/>
      <c r="L28" s="234"/>
    </row>
    <row r="29" spans="1:12">
      <c r="A29" s="109"/>
      <c r="B29" s="109"/>
      <c r="C29" s="109"/>
      <c r="D29" s="109"/>
      <c r="E29" s="109"/>
      <c r="F29" s="109"/>
      <c r="H29" s="271"/>
      <c r="J29" s="59"/>
      <c r="L29" s="59"/>
    </row>
    <row r="30" spans="1:12" ht="16.5" thickBot="1">
      <c r="A30" s="109" t="str">
        <f>IF(AND(L30&gt;=0,J30&gt;=0,H30&gt;=0),A98,IF(AND(L30&lt;0,J30&lt;0,H30&lt;0),A99,A97))</f>
        <v>יתרת עודף בתקציב הפיתוח לסוף השנה</v>
      </c>
      <c r="B30" s="109"/>
      <c r="C30" s="109"/>
      <c r="D30" s="109"/>
      <c r="E30" s="109"/>
      <c r="F30" s="109"/>
      <c r="J30" s="189">
        <f>+J26+J28</f>
        <v>0</v>
      </c>
      <c r="L30" s="189">
        <f>+L26+L28</f>
        <v>0</v>
      </c>
    </row>
    <row r="31" spans="1:12" ht="16.5" thickTop="1">
      <c r="H31" s="271"/>
      <c r="J31" s="60"/>
      <c r="L31" s="60"/>
    </row>
    <row r="32" spans="1:12">
      <c r="H32" s="271"/>
      <c r="J32" s="271"/>
      <c r="L32" s="271"/>
    </row>
    <row r="33" spans="8:12">
      <c r="H33" s="271"/>
      <c r="J33" s="271"/>
      <c r="L33" s="271"/>
    </row>
    <row r="34" spans="8:12">
      <c r="H34" s="271"/>
      <c r="J34" s="271"/>
      <c r="L34" s="271"/>
    </row>
    <row r="35" spans="8:12">
      <c r="H35" s="271"/>
      <c r="J35" s="271"/>
      <c r="L35" s="271"/>
    </row>
    <row r="36" spans="8:12">
      <c r="H36" s="271"/>
      <c r="J36" s="271"/>
      <c r="L36" s="271"/>
    </row>
    <row r="37" spans="8:12">
      <c r="H37" s="271"/>
      <c r="J37" s="271"/>
      <c r="L37" s="271"/>
    </row>
    <row r="38" spans="8:12">
      <c r="H38" s="271"/>
      <c r="J38" s="271"/>
      <c r="L38" s="271"/>
    </row>
    <row r="39" spans="8:12">
      <c r="H39" s="271"/>
      <c r="J39" s="271"/>
      <c r="L39" s="271"/>
    </row>
    <row r="40" spans="8:12">
      <c r="H40" s="271"/>
      <c r="J40" s="271"/>
      <c r="L40" s="271"/>
    </row>
    <row r="41" spans="8:12">
      <c r="H41" s="271"/>
      <c r="J41" s="271"/>
      <c r="L41" s="271"/>
    </row>
    <row r="42" spans="8:12">
      <c r="H42" s="271"/>
      <c r="J42" s="271"/>
      <c r="L42" s="271"/>
    </row>
    <row r="43" spans="8:12">
      <c r="H43" s="271"/>
      <c r="J43" s="271"/>
      <c r="L43" s="271"/>
    </row>
    <row r="44" spans="8:12">
      <c r="H44" s="271"/>
      <c r="J44" s="271"/>
      <c r="L44" s="271"/>
    </row>
    <row r="45" spans="8:12">
      <c r="H45" s="271"/>
      <c r="J45" s="271"/>
      <c r="L45" s="271"/>
    </row>
    <row r="46" spans="8:12">
      <c r="H46" s="271"/>
      <c r="J46" s="271"/>
      <c r="L46" s="271"/>
    </row>
    <row r="47" spans="8:12">
      <c r="H47" s="271"/>
      <c r="J47" s="271"/>
      <c r="L47" s="271"/>
    </row>
    <row r="48" spans="8:12">
      <c r="H48" s="271"/>
      <c r="J48" s="271"/>
      <c r="L48" s="271"/>
    </row>
    <row r="49" spans="8:12">
      <c r="H49" s="271"/>
      <c r="J49" s="271"/>
      <c r="L49" s="271"/>
    </row>
    <row r="50" spans="8:12">
      <c r="H50" s="271"/>
      <c r="J50" s="271"/>
      <c r="L50" s="271"/>
    </row>
    <row r="51" spans="8:12">
      <c r="H51" s="271"/>
      <c r="J51" s="271"/>
      <c r="L51" s="271"/>
    </row>
    <row r="52" spans="8:12">
      <c r="H52" s="271"/>
      <c r="J52" s="271"/>
      <c r="L52" s="271"/>
    </row>
    <row r="53" spans="8:12">
      <c r="H53" s="271"/>
      <c r="J53" s="271"/>
      <c r="L53" s="271"/>
    </row>
    <row r="87" spans="1:1" hidden="1"/>
    <row r="88" spans="1:1" hidden="1"/>
    <row r="89" spans="1:1" hidden="1">
      <c r="A89" s="1" t="s">
        <v>67</v>
      </c>
    </row>
    <row r="90" spans="1:1" hidden="1">
      <c r="A90" s="1" t="s">
        <v>205</v>
      </c>
    </row>
    <row r="91" spans="1:1" hidden="1">
      <c r="A91" s="1" t="s">
        <v>206</v>
      </c>
    </row>
    <row r="92" spans="1:1" hidden="1"/>
    <row r="93" spans="1:1" hidden="1">
      <c r="A93" s="1" t="s">
        <v>68</v>
      </c>
    </row>
    <row r="94" spans="1:1" hidden="1">
      <c r="A94" s="1" t="s">
        <v>207</v>
      </c>
    </row>
    <row r="95" spans="1:1" hidden="1">
      <c r="A95" s="1" t="s">
        <v>208</v>
      </c>
    </row>
    <row r="96" spans="1:1" hidden="1"/>
    <row r="97" spans="1:1" hidden="1">
      <c r="A97" s="1" t="s">
        <v>210</v>
      </c>
    </row>
    <row r="98" spans="1:1" hidden="1">
      <c r="A98" s="1" t="s">
        <v>209</v>
      </c>
    </row>
    <row r="99" spans="1:1" hidden="1">
      <c r="A99" s="1" t="s">
        <v>211</v>
      </c>
    </row>
    <row r="100" spans="1:1" hidden="1"/>
    <row r="101" spans="1:1" hidden="1"/>
  </sheetData>
  <sheetProtection password="DC2A" sheet="1" objects="1" scenarios="1" selectLockedCells="1"/>
  <mergeCells count="4">
    <mergeCell ref="A2:L2"/>
    <mergeCell ref="A3:L3"/>
    <mergeCell ref="H5:L5"/>
    <mergeCell ref="H6:J6"/>
  </mergeCells>
  <phoneticPr fontId="0" type="noConversion"/>
  <dataValidations count="1">
    <dataValidation type="whole" allowBlank="1" showInputMessage="1" showErrorMessage="1" sqref="H12 L28 L23 J23 H23 J21 H21 L18:L21 J19 H19 L14 J14 H14 L12 J12" xr:uid="{00000000-0002-0000-0500-000000000000}">
      <formula1>-9.99999999999999E+42</formula1>
      <formula2>9.99999999999999E+35</formula2>
    </dataValidation>
  </dataValidations>
  <printOptions horizontalCentered="1"/>
  <pageMargins left="0.74803149606299213" right="0.74803149606299213" top="0.98425196850393704" bottom="0.98425196850393704" header="0.51181102362204722" footer="0.51181102362204722"/>
  <pageSetup paperSize="9" scale="98" orientation="portrait" blackAndWhite="1" r:id="rId1"/>
  <headerFooter alignWithMargins="0">
    <oddFooter xml:space="preserve">&amp;C5
</oddFooter>
  </headerFooter>
  <ignoredErrors>
    <ignoredError sqref="H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10"/>
  <dimension ref="A1:S75"/>
  <sheetViews>
    <sheetView rightToLeft="1" view="pageBreakPreview" topLeftCell="A58" zoomScaleNormal="100" zoomScaleSheetLayoutView="100" workbookViewId="0">
      <selection activeCell="D53" sqref="D53"/>
    </sheetView>
  </sheetViews>
  <sheetFormatPr defaultColWidth="3.625" defaultRowHeight="15.75"/>
  <cols>
    <col min="1" max="1" width="1.75" style="1" customWidth="1"/>
    <col min="2" max="2" width="3" style="1" customWidth="1"/>
    <col min="3" max="3" width="2.625" style="1" customWidth="1"/>
    <col min="4" max="4" width="3.75" style="1" customWidth="1"/>
    <col min="5" max="5" width="6.25" style="1" customWidth="1"/>
    <col min="6" max="6" width="5.125" style="1" customWidth="1"/>
    <col min="7" max="8" width="4.125" style="1" customWidth="1"/>
    <col min="9" max="9" width="5.125" style="1" customWidth="1"/>
    <col min="10" max="10" width="4.625" style="1" customWidth="1"/>
    <col min="11" max="11" width="5.375" style="1" customWidth="1"/>
    <col min="12" max="12" width="4.875" style="1" customWidth="1"/>
    <col min="13" max="13" width="8.75" style="1" customWidth="1"/>
    <col min="14" max="14" width="1.375" style="1" customWidth="1"/>
    <col min="15" max="15" width="8.375" style="1" customWidth="1"/>
    <col min="16" max="16" width="1.625" style="1" customWidth="1"/>
    <col min="17" max="17" width="8.5" style="1" bestFit="1" customWidth="1"/>
    <col min="18" max="18" width="12.375" style="1" customWidth="1"/>
    <col min="19" max="19" width="7.375" style="1" hidden="1" customWidth="1"/>
    <col min="20" max="20" width="2.625" style="1" customWidth="1"/>
    <col min="21" max="21" width="5.375" style="1" bestFit="1" customWidth="1"/>
    <col min="22" max="16384" width="3.625" style="1"/>
  </cols>
  <sheetData>
    <row r="1" spans="1:19">
      <c r="A1" s="109"/>
      <c r="B1" s="109"/>
      <c r="C1" s="109"/>
      <c r="D1" s="109"/>
      <c r="E1" s="109"/>
      <c r="F1" s="109"/>
      <c r="G1" s="109"/>
      <c r="H1" s="109"/>
      <c r="I1" s="109"/>
      <c r="J1" s="109"/>
      <c r="K1" s="109"/>
      <c r="L1" s="109"/>
      <c r="M1" s="109"/>
      <c r="N1" s="109"/>
      <c r="O1" s="109"/>
      <c r="P1" s="109"/>
      <c r="Q1" s="109"/>
      <c r="R1" s="109"/>
      <c r="S1" s="109"/>
    </row>
    <row r="2" spans="1:19">
      <c r="A2" s="397" t="str">
        <f>'מאזן -טופס 1'!A6</f>
        <v xml:space="preserve">ועד מקומי- </v>
      </c>
      <c r="B2" s="397"/>
      <c r="C2" s="397"/>
      <c r="D2" s="397"/>
      <c r="E2" s="397"/>
      <c r="F2" s="397"/>
      <c r="G2" s="397"/>
      <c r="H2" s="397"/>
      <c r="I2" s="397"/>
      <c r="J2" s="397"/>
      <c r="K2" s="397"/>
      <c r="L2" s="397"/>
      <c r="M2" s="397"/>
      <c r="N2" s="397"/>
      <c r="O2" s="397"/>
      <c r="P2" s="397"/>
      <c r="Q2" s="397"/>
      <c r="R2" s="397"/>
      <c r="S2" s="109"/>
    </row>
    <row r="3" spans="1:19">
      <c r="A3" s="397" t="s">
        <v>38</v>
      </c>
      <c r="B3" s="397"/>
      <c r="C3" s="397"/>
      <c r="D3" s="397"/>
      <c r="E3" s="397"/>
      <c r="F3" s="397"/>
      <c r="G3" s="397"/>
      <c r="H3" s="397"/>
      <c r="I3" s="397"/>
      <c r="J3" s="397"/>
      <c r="K3" s="397"/>
      <c r="L3" s="397"/>
      <c r="M3" s="397"/>
      <c r="N3" s="397"/>
      <c r="O3" s="397"/>
      <c r="P3" s="397"/>
      <c r="Q3" s="397"/>
      <c r="R3" s="397"/>
      <c r="S3" s="109"/>
    </row>
    <row r="4" spans="1:19" ht="15.75" customHeight="1">
      <c r="A4" s="425" t="str">
        <f>CONCATENATE("ליום 31 בדצמבר ",מקרא!G13)</f>
        <v>ליום 31 בדצמבר 2022</v>
      </c>
      <c r="B4" s="425"/>
      <c r="C4" s="425"/>
      <c r="D4" s="425"/>
      <c r="E4" s="425"/>
      <c r="F4" s="425"/>
      <c r="G4" s="425"/>
      <c r="H4" s="425"/>
      <c r="I4" s="425"/>
      <c r="J4" s="425"/>
      <c r="K4" s="425"/>
      <c r="L4" s="425"/>
      <c r="M4" s="425"/>
      <c r="N4" s="425"/>
      <c r="O4" s="425"/>
      <c r="P4" s="425"/>
      <c r="Q4" s="425"/>
      <c r="R4" s="425"/>
      <c r="S4" s="109"/>
    </row>
    <row r="5" spans="1:19" ht="13.5" customHeight="1">
      <c r="A5" s="126"/>
      <c r="B5" s="344"/>
      <c r="C5" s="344"/>
      <c r="D5" s="344"/>
      <c r="E5" s="344"/>
      <c r="F5" s="345"/>
      <c r="G5" s="345"/>
      <c r="H5" s="345"/>
      <c r="I5" s="345"/>
      <c r="J5" s="345"/>
      <c r="K5" s="345"/>
      <c r="L5" s="345"/>
      <c r="M5" s="345"/>
      <c r="N5" s="345"/>
      <c r="O5" s="345"/>
      <c r="P5" s="345"/>
      <c r="Q5" s="344"/>
      <c r="R5" s="344"/>
      <c r="S5" s="109"/>
    </row>
    <row r="6" spans="1:19">
      <c r="A6" s="310" t="s">
        <v>6</v>
      </c>
      <c r="B6" s="126"/>
      <c r="C6" s="126"/>
      <c r="D6" s="341" t="s">
        <v>7</v>
      </c>
      <c r="E6" s="126"/>
      <c r="F6" s="126"/>
      <c r="G6" s="126"/>
      <c r="H6" s="126"/>
      <c r="I6" s="126"/>
      <c r="J6" s="126"/>
      <c r="K6" s="126"/>
      <c r="L6" s="126"/>
      <c r="M6" s="126"/>
      <c r="N6" s="126"/>
      <c r="O6" s="126"/>
      <c r="P6" s="126"/>
      <c r="Q6" s="126"/>
      <c r="R6" s="126"/>
      <c r="S6" s="109"/>
    </row>
    <row r="7" spans="1:19" ht="9.75" customHeight="1">
      <c r="A7" s="126"/>
      <c r="B7" s="126"/>
      <c r="C7" s="126"/>
      <c r="D7" s="126"/>
      <c r="E7" s="126"/>
      <c r="F7" s="126"/>
      <c r="G7" s="126"/>
      <c r="H7" s="126"/>
      <c r="I7" s="126"/>
      <c r="J7" s="126"/>
      <c r="K7" s="126"/>
      <c r="L7" s="126"/>
      <c r="M7" s="126"/>
      <c r="N7" s="126"/>
      <c r="O7" s="126"/>
      <c r="P7" s="126"/>
      <c r="Q7" s="126"/>
      <c r="R7" s="126"/>
      <c r="S7" s="109"/>
    </row>
    <row r="8" spans="1:19" ht="9.75" customHeight="1">
      <c r="A8" s="126"/>
      <c r="B8" s="126"/>
      <c r="C8" s="126"/>
      <c r="D8" s="126"/>
      <c r="E8" s="126"/>
      <c r="F8" s="126"/>
      <c r="G8" s="126"/>
      <c r="H8" s="126"/>
      <c r="I8" s="126"/>
      <c r="J8" s="126"/>
      <c r="K8" s="126"/>
      <c r="L8" s="126"/>
      <c r="M8" s="126"/>
      <c r="N8" s="126"/>
      <c r="O8" s="126"/>
      <c r="P8" s="126"/>
      <c r="Q8" s="126"/>
      <c r="R8" s="126"/>
      <c r="S8" s="127"/>
    </row>
    <row r="9" spans="1:19" ht="33" customHeight="1">
      <c r="A9" s="342"/>
      <c r="B9" s="342"/>
      <c r="C9" s="346" t="s">
        <v>16</v>
      </c>
      <c r="D9" s="421" t="str">
        <f>CONCATENATE(" הועד המקומי ",מקרא!G16," ",C73," ",מקרא!G15," ",C74)</f>
        <v xml:space="preserve"> הועד המקומי  הוקם מתוקף "צו המועצות המקומיות (מועצות אזוריות), התשי"ח - 1958", והוא נכלל בשטח השיפוט של המועצה האזורית מרום הגליל (להלן: "המועצה").</v>
      </c>
      <c r="E9" s="421"/>
      <c r="F9" s="421"/>
      <c r="G9" s="421"/>
      <c r="H9" s="421"/>
      <c r="I9" s="421"/>
      <c r="J9" s="421"/>
      <c r="K9" s="421"/>
      <c r="L9" s="421"/>
      <c r="M9" s="421"/>
      <c r="N9" s="421"/>
      <c r="O9" s="421"/>
      <c r="P9" s="421"/>
      <c r="Q9" s="421"/>
      <c r="R9" s="421"/>
      <c r="S9" s="128"/>
    </row>
    <row r="10" spans="1:19" ht="14.25" customHeight="1">
      <c r="A10" s="342"/>
      <c r="B10" s="342"/>
      <c r="C10" s="126"/>
      <c r="D10" s="347"/>
      <c r="E10" s="347"/>
      <c r="F10" s="347"/>
      <c r="G10" s="347"/>
      <c r="H10" s="347"/>
      <c r="I10" s="347"/>
      <c r="J10" s="347"/>
      <c r="K10" s="347"/>
      <c r="L10" s="347"/>
      <c r="M10" s="347"/>
      <c r="N10" s="347"/>
      <c r="O10" s="347"/>
      <c r="P10" s="347"/>
      <c r="Q10" s="347"/>
      <c r="R10" s="347"/>
      <c r="S10" s="183"/>
    </row>
    <row r="11" spans="1:19" ht="33" customHeight="1">
      <c r="A11" s="342"/>
      <c r="B11" s="342"/>
      <c r="C11" s="346" t="s">
        <v>14</v>
      </c>
      <c r="D11" s="421" t="s">
        <v>242</v>
      </c>
      <c r="E11" s="421"/>
      <c r="F11" s="421"/>
      <c r="G11" s="421"/>
      <c r="H11" s="421"/>
      <c r="I11" s="421"/>
      <c r="J11" s="421"/>
      <c r="K11" s="421"/>
      <c r="L11" s="421"/>
      <c r="M11" s="421"/>
      <c r="N11" s="421"/>
      <c r="O11" s="421"/>
      <c r="P11" s="421"/>
      <c r="Q11" s="421"/>
      <c r="R11" s="421"/>
      <c r="S11" s="128"/>
    </row>
    <row r="12" spans="1:19" ht="11.25" customHeight="1">
      <c r="A12" s="342"/>
      <c r="B12" s="342"/>
      <c r="C12" s="346"/>
      <c r="D12" s="347"/>
      <c r="E12" s="347"/>
      <c r="F12" s="347"/>
      <c r="G12" s="347"/>
      <c r="H12" s="347"/>
      <c r="I12" s="347"/>
      <c r="J12" s="347"/>
      <c r="K12" s="347"/>
      <c r="L12" s="347"/>
      <c r="M12" s="347"/>
      <c r="N12" s="347"/>
      <c r="O12" s="347"/>
      <c r="P12" s="347"/>
      <c r="Q12" s="347"/>
      <c r="R12" s="347"/>
      <c r="S12" s="298"/>
    </row>
    <row r="13" spans="1:19" ht="45.75" customHeight="1">
      <c r="A13" s="342"/>
      <c r="B13" s="342"/>
      <c r="C13" s="346" t="s">
        <v>8</v>
      </c>
      <c r="D13" s="424" t="s">
        <v>2315</v>
      </c>
      <c r="E13" s="424"/>
      <c r="F13" s="424"/>
      <c r="G13" s="424"/>
      <c r="H13" s="424"/>
      <c r="I13" s="424"/>
      <c r="J13" s="424"/>
      <c r="K13" s="424"/>
      <c r="L13" s="424"/>
      <c r="M13" s="424"/>
      <c r="N13" s="424"/>
      <c r="O13" s="424"/>
      <c r="P13" s="424"/>
      <c r="Q13" s="424"/>
      <c r="R13" s="424"/>
      <c r="S13" s="182"/>
    </row>
    <row r="14" spans="1:19" ht="13.5" customHeight="1">
      <c r="A14" s="342"/>
      <c r="B14" s="342"/>
      <c r="C14" s="346"/>
      <c r="D14" s="347"/>
      <c r="E14" s="347"/>
      <c r="F14" s="347"/>
      <c r="G14" s="347"/>
      <c r="H14" s="347"/>
      <c r="I14" s="347"/>
      <c r="J14" s="347"/>
      <c r="K14" s="347"/>
      <c r="L14" s="347"/>
      <c r="M14" s="347"/>
      <c r="N14" s="347"/>
      <c r="O14" s="347"/>
      <c r="P14" s="347"/>
      <c r="Q14" s="347"/>
      <c r="R14" s="347"/>
      <c r="S14" s="298"/>
    </row>
    <row r="15" spans="1:19" ht="20.25" customHeight="1">
      <c r="A15" s="342"/>
      <c r="B15" s="342"/>
      <c r="C15" s="346" t="s">
        <v>9</v>
      </c>
      <c r="D15" s="421" t="s">
        <v>23</v>
      </c>
      <c r="E15" s="421"/>
      <c r="F15" s="421"/>
      <c r="G15" s="421"/>
      <c r="H15" s="421"/>
      <c r="I15" s="421"/>
      <c r="J15" s="421"/>
      <c r="K15" s="421"/>
      <c r="L15" s="421"/>
      <c r="M15" s="421"/>
      <c r="N15" s="421"/>
      <c r="O15" s="421"/>
      <c r="P15" s="421"/>
      <c r="Q15" s="421"/>
      <c r="R15" s="421"/>
      <c r="S15" s="182"/>
    </row>
    <row r="16" spans="1:19" ht="20.25" customHeight="1">
      <c r="A16" s="342"/>
      <c r="B16" s="342"/>
      <c r="C16" s="346" t="s">
        <v>36</v>
      </c>
      <c r="D16" s="421" t="s">
        <v>126</v>
      </c>
      <c r="E16" s="421"/>
      <c r="F16" s="421"/>
      <c r="G16" s="421"/>
      <c r="H16" s="421"/>
      <c r="I16" s="421"/>
      <c r="J16" s="421"/>
      <c r="K16" s="421"/>
      <c r="L16" s="421"/>
      <c r="M16" s="421"/>
      <c r="N16" s="421"/>
      <c r="O16" s="421"/>
      <c r="P16" s="421"/>
      <c r="Q16" s="421"/>
      <c r="R16" s="421"/>
      <c r="S16" s="182"/>
    </row>
    <row r="17" spans="1:19" ht="17.25" customHeight="1">
      <c r="A17" s="342"/>
      <c r="B17" s="342"/>
      <c r="C17" s="346" t="s">
        <v>139</v>
      </c>
      <c r="D17" s="421" t="str">
        <f>+CONCATENATE("התקציב של הוועד המקומי ",מקרא!G16," לשנת ",מקרא!G13)</f>
        <v>התקציב של הוועד המקומי  לשנת 2022</v>
      </c>
      <c r="E17" s="421"/>
      <c r="F17" s="421"/>
      <c r="G17" s="421"/>
      <c r="H17" s="421"/>
      <c r="I17" s="421"/>
      <c r="J17" s="421"/>
      <c r="K17" s="421"/>
      <c r="L17" s="421"/>
      <c r="M17" s="421"/>
      <c r="N17" s="421"/>
      <c r="O17" s="421"/>
      <c r="P17" s="421"/>
      <c r="Q17" s="421"/>
      <c r="R17" s="421"/>
      <c r="S17" s="182"/>
    </row>
    <row r="18" spans="1:19" ht="17.25" customHeight="1">
      <c r="A18" s="342"/>
      <c r="B18" s="342"/>
      <c r="C18" s="346"/>
      <c r="D18" s="422" t="s">
        <v>1294</v>
      </c>
      <c r="E18" s="422"/>
      <c r="F18" s="422"/>
      <c r="G18" s="422"/>
      <c r="H18" s="422"/>
      <c r="I18" s="422"/>
      <c r="J18" s="422"/>
      <c r="K18" s="422"/>
      <c r="L18" s="422"/>
      <c r="M18" s="422"/>
      <c r="N18" s="422"/>
      <c r="O18" s="422"/>
      <c r="P18" s="422"/>
      <c r="Q18" s="422"/>
      <c r="R18" s="422"/>
      <c r="S18" s="127"/>
    </row>
    <row r="19" spans="1:19" ht="17.25" customHeight="1">
      <c r="A19" s="342"/>
      <c r="B19" s="342"/>
      <c r="C19" s="342"/>
      <c r="D19" s="342"/>
      <c r="E19" s="342"/>
      <c r="F19" s="342"/>
      <c r="G19" s="342"/>
      <c r="H19" s="342"/>
      <c r="I19" s="342"/>
      <c r="J19" s="342"/>
      <c r="K19" s="342"/>
      <c r="L19" s="342"/>
      <c r="M19" s="342"/>
      <c r="N19" s="342"/>
      <c r="O19" s="342"/>
      <c r="P19" s="342"/>
      <c r="Q19" s="342"/>
      <c r="R19" s="342"/>
      <c r="S19" s="129"/>
    </row>
    <row r="20" spans="1:19">
      <c r="A20" s="348" t="s">
        <v>10</v>
      </c>
      <c r="B20" s="349"/>
      <c r="C20" s="349"/>
      <c r="D20" s="350" t="s">
        <v>24</v>
      </c>
      <c r="E20" s="349"/>
      <c r="F20" s="349"/>
      <c r="G20" s="349"/>
      <c r="H20" s="349"/>
      <c r="I20" s="351"/>
      <c r="J20" s="351"/>
      <c r="K20" s="351"/>
      <c r="L20" s="351"/>
      <c r="M20" s="351"/>
      <c r="N20" s="351"/>
      <c r="O20" s="351"/>
      <c r="P20" s="351"/>
      <c r="Q20" s="351"/>
      <c r="R20" s="351"/>
      <c r="S20" s="129"/>
    </row>
    <row r="21" spans="1:19" ht="13.5" customHeight="1">
      <c r="A21" s="342"/>
      <c r="B21" s="351"/>
      <c r="C21" s="351"/>
      <c r="D21" s="351"/>
      <c r="E21" s="351"/>
      <c r="F21" s="351"/>
      <c r="G21" s="351"/>
      <c r="H21" s="351"/>
      <c r="I21" s="351"/>
      <c r="J21" s="351"/>
      <c r="K21" s="351"/>
      <c r="L21" s="351"/>
      <c r="M21" s="351"/>
      <c r="N21" s="351"/>
      <c r="O21" s="351"/>
      <c r="P21" s="351"/>
      <c r="Q21" s="351"/>
      <c r="R21" s="351"/>
      <c r="S21" s="129"/>
    </row>
    <row r="22" spans="1:19">
      <c r="A22" s="342"/>
      <c r="B22" s="351"/>
      <c r="C22" s="352"/>
      <c r="D22" s="421" t="s">
        <v>2316</v>
      </c>
      <c r="E22" s="421"/>
      <c r="F22" s="421"/>
      <c r="G22" s="421"/>
      <c r="H22" s="421"/>
      <c r="I22" s="421"/>
      <c r="J22" s="421"/>
      <c r="K22" s="421"/>
      <c r="L22" s="421"/>
      <c r="M22" s="421"/>
      <c r="N22" s="421"/>
      <c r="O22" s="421"/>
      <c r="P22" s="421"/>
      <c r="Q22" s="421"/>
      <c r="R22" s="421"/>
      <c r="S22" s="130"/>
    </row>
    <row r="23" spans="1:19" ht="12" customHeight="1">
      <c r="A23" s="342"/>
      <c r="B23" s="351"/>
      <c r="C23" s="351"/>
      <c r="D23" s="351"/>
      <c r="E23" s="351"/>
      <c r="F23" s="351"/>
      <c r="G23" s="351"/>
      <c r="H23" s="351"/>
      <c r="I23" s="351"/>
      <c r="J23" s="351"/>
      <c r="K23" s="351"/>
      <c r="L23" s="351"/>
      <c r="M23" s="351"/>
      <c r="N23" s="351"/>
      <c r="O23" s="351"/>
      <c r="P23" s="351"/>
      <c r="Q23" s="351"/>
      <c r="R23" s="351"/>
      <c r="S23" s="129"/>
    </row>
    <row r="24" spans="1:19">
      <c r="A24" s="342"/>
      <c r="B24" s="351"/>
      <c r="C24" s="309" t="s">
        <v>16</v>
      </c>
      <c r="D24" s="315" t="s">
        <v>129</v>
      </c>
      <c r="E24" s="309"/>
      <c r="F24" s="309"/>
      <c r="G24" s="309"/>
      <c r="H24" s="309"/>
      <c r="I24" s="309"/>
      <c r="J24" s="309"/>
      <c r="K24" s="309"/>
      <c r="L24" s="309"/>
      <c r="M24" s="309"/>
      <c r="N24" s="309"/>
      <c r="O24" s="309"/>
      <c r="P24" s="309"/>
      <c r="Q24" s="309"/>
      <c r="R24" s="309"/>
      <c r="S24" s="130"/>
    </row>
    <row r="25" spans="1:19" ht="12.75" customHeight="1">
      <c r="A25" s="342"/>
      <c r="B25" s="351"/>
      <c r="C25" s="351"/>
      <c r="D25" s="419" t="s">
        <v>213</v>
      </c>
      <c r="E25" s="419"/>
      <c r="F25" s="419"/>
      <c r="G25" s="419"/>
      <c r="H25" s="419"/>
      <c r="I25" s="419"/>
      <c r="J25" s="419"/>
      <c r="K25" s="419"/>
      <c r="L25" s="419"/>
      <c r="M25" s="419"/>
      <c r="N25" s="419"/>
      <c r="O25" s="419"/>
      <c r="P25" s="419"/>
      <c r="Q25" s="419"/>
      <c r="R25" s="419"/>
      <c r="S25" s="129"/>
    </row>
    <row r="26" spans="1:19" ht="30.75" customHeight="1">
      <c r="A26" s="342"/>
      <c r="B26" s="351"/>
      <c r="C26" s="351"/>
      <c r="D26" s="419"/>
      <c r="E26" s="419"/>
      <c r="F26" s="419"/>
      <c r="G26" s="419"/>
      <c r="H26" s="419"/>
      <c r="I26" s="419"/>
      <c r="J26" s="419"/>
      <c r="K26" s="419"/>
      <c r="L26" s="419"/>
      <c r="M26" s="419"/>
      <c r="N26" s="419"/>
      <c r="O26" s="419"/>
      <c r="P26" s="419"/>
      <c r="Q26" s="419"/>
      <c r="R26" s="419"/>
      <c r="S26" s="130"/>
    </row>
    <row r="27" spans="1:19">
      <c r="A27" s="342"/>
      <c r="B27" s="351"/>
      <c r="C27" s="352"/>
      <c r="D27" s="353"/>
      <c r="E27" s="353"/>
      <c r="F27" s="353"/>
      <c r="G27" s="353"/>
      <c r="H27" s="353"/>
      <c r="I27" s="353"/>
      <c r="J27" s="353"/>
      <c r="K27" s="353"/>
      <c r="L27" s="353"/>
      <c r="M27" s="353"/>
      <c r="N27" s="353"/>
      <c r="O27" s="353"/>
      <c r="P27" s="353"/>
      <c r="Q27" s="353"/>
      <c r="R27" s="353"/>
      <c r="S27" s="130"/>
    </row>
    <row r="28" spans="1:19" ht="21" customHeight="1">
      <c r="A28" s="129"/>
      <c r="B28" s="299"/>
      <c r="C28" s="309" t="s">
        <v>14</v>
      </c>
      <c r="D28" s="315" t="s">
        <v>127</v>
      </c>
      <c r="E28" s="309"/>
      <c r="F28" s="315"/>
      <c r="G28" s="315"/>
      <c r="H28" s="315"/>
      <c r="I28" s="315"/>
      <c r="J28" s="315"/>
      <c r="K28" s="315"/>
      <c r="L28" s="315"/>
      <c r="M28" s="315"/>
      <c r="N28" s="315"/>
      <c r="O28" s="315"/>
      <c r="P28" s="315"/>
      <c r="Q28" s="315"/>
      <c r="R28" s="315"/>
      <c r="S28" s="130"/>
    </row>
    <row r="29" spans="1:19" ht="12.75" customHeight="1">
      <c r="A29" s="129"/>
      <c r="B29" s="299"/>
      <c r="C29" s="299"/>
      <c r="D29" s="419" t="s">
        <v>128</v>
      </c>
      <c r="E29" s="419"/>
      <c r="F29" s="419"/>
      <c r="G29" s="419"/>
      <c r="H29" s="419"/>
      <c r="I29" s="419"/>
      <c r="J29" s="419"/>
      <c r="K29" s="419"/>
      <c r="L29" s="419"/>
      <c r="M29" s="419"/>
      <c r="N29" s="419"/>
      <c r="O29" s="419"/>
      <c r="P29" s="419"/>
      <c r="Q29" s="419"/>
      <c r="R29" s="419"/>
      <c r="S29" s="129"/>
    </row>
    <row r="30" spans="1:19" ht="15.75" customHeight="1">
      <c r="A30" s="129"/>
      <c r="B30" s="299"/>
      <c r="C30" s="299"/>
      <c r="D30" s="420"/>
      <c r="E30" s="419"/>
      <c r="F30" s="419"/>
      <c r="G30" s="419"/>
      <c r="H30" s="419"/>
      <c r="I30" s="419"/>
      <c r="J30" s="419"/>
      <c r="K30" s="419"/>
      <c r="L30" s="419"/>
      <c r="M30" s="419"/>
      <c r="N30" s="419"/>
      <c r="O30" s="419"/>
      <c r="P30" s="419"/>
      <c r="Q30" s="419"/>
      <c r="R30" s="419"/>
      <c r="S30" s="129"/>
    </row>
    <row r="31" spans="1:19" ht="16.5" customHeight="1">
      <c r="A31" s="342"/>
      <c r="B31" s="351"/>
      <c r="C31" s="351"/>
      <c r="D31" s="354"/>
      <c r="E31" s="354"/>
      <c r="F31" s="354"/>
      <c r="G31" s="354"/>
      <c r="H31" s="354"/>
      <c r="I31" s="354"/>
      <c r="J31" s="354"/>
      <c r="K31" s="354"/>
      <c r="L31" s="354"/>
      <c r="M31" s="354"/>
      <c r="N31" s="354"/>
      <c r="O31" s="354"/>
      <c r="P31" s="354"/>
      <c r="Q31" s="354"/>
      <c r="R31" s="354"/>
      <c r="S31" s="301"/>
    </row>
    <row r="32" spans="1:19">
      <c r="A32" s="342"/>
      <c r="B32" s="342"/>
      <c r="C32" s="342"/>
      <c r="D32" s="342"/>
      <c r="E32" s="342"/>
      <c r="F32" s="342"/>
      <c r="G32" s="342"/>
      <c r="H32" s="342"/>
      <c r="I32" s="342"/>
      <c r="J32" s="342"/>
      <c r="K32" s="342"/>
      <c r="L32" s="342"/>
      <c r="M32" s="342"/>
      <c r="N32" s="342"/>
      <c r="O32" s="342"/>
      <c r="P32" s="342"/>
      <c r="Q32" s="342"/>
      <c r="R32" s="342"/>
      <c r="S32" s="129"/>
    </row>
    <row r="33" spans="1:19">
      <c r="A33" s="397" t="str">
        <f>A2</f>
        <v xml:space="preserve">ועד מקומי- </v>
      </c>
      <c r="B33" s="397"/>
      <c r="C33" s="397"/>
      <c r="D33" s="397"/>
      <c r="E33" s="397"/>
      <c r="F33" s="397"/>
      <c r="G33" s="397"/>
      <c r="H33" s="397"/>
      <c r="I33" s="397"/>
      <c r="J33" s="397"/>
      <c r="K33" s="397"/>
      <c r="L33" s="397"/>
      <c r="M33" s="397"/>
      <c r="N33" s="397"/>
      <c r="O33" s="397"/>
      <c r="P33" s="397"/>
      <c r="Q33" s="397"/>
      <c r="R33" s="397"/>
      <c r="S33" s="129"/>
    </row>
    <row r="34" spans="1:19">
      <c r="A34" s="397" t="str">
        <f>A3</f>
        <v>ביאורים לדוחות הכספים</v>
      </c>
      <c r="B34" s="397"/>
      <c r="C34" s="397"/>
      <c r="D34" s="397"/>
      <c r="E34" s="397"/>
      <c r="F34" s="397"/>
      <c r="G34" s="397"/>
      <c r="H34" s="397"/>
      <c r="I34" s="397"/>
      <c r="J34" s="397"/>
      <c r="K34" s="397"/>
      <c r="L34" s="397"/>
      <c r="M34" s="397"/>
      <c r="N34" s="397"/>
      <c r="O34" s="397"/>
      <c r="P34" s="397"/>
      <c r="Q34" s="397"/>
      <c r="R34" s="397"/>
      <c r="S34" s="129"/>
    </row>
    <row r="35" spans="1:19">
      <c r="A35" s="397" t="str">
        <f>A4</f>
        <v>ליום 31 בדצמבר 2022</v>
      </c>
      <c r="B35" s="397"/>
      <c r="C35" s="397"/>
      <c r="D35" s="397"/>
      <c r="E35" s="397"/>
      <c r="F35" s="397"/>
      <c r="G35" s="397"/>
      <c r="H35" s="397"/>
      <c r="I35" s="397"/>
      <c r="J35" s="397"/>
      <c r="K35" s="397"/>
      <c r="L35" s="397"/>
      <c r="M35" s="397"/>
      <c r="N35" s="397"/>
      <c r="O35" s="397"/>
      <c r="P35" s="397"/>
      <c r="Q35" s="397"/>
      <c r="R35" s="397"/>
      <c r="S35" s="129"/>
    </row>
    <row r="36" spans="1:19">
      <c r="A36" s="342"/>
      <c r="B36" s="342"/>
      <c r="C36" s="342"/>
      <c r="D36" s="343"/>
      <c r="E36" s="343"/>
      <c r="F36" s="343"/>
      <c r="G36" s="343"/>
      <c r="H36" s="343"/>
      <c r="I36" s="343"/>
      <c r="J36" s="343"/>
      <c r="K36" s="343"/>
      <c r="L36" s="343"/>
      <c r="M36" s="343"/>
      <c r="N36" s="343"/>
      <c r="O36" s="343"/>
      <c r="P36" s="343"/>
      <c r="Q36" s="343"/>
      <c r="R36" s="343"/>
      <c r="S36" s="131"/>
    </row>
    <row r="37" spans="1:19" ht="16.5" customHeight="1">
      <c r="A37" s="342"/>
      <c r="B37" s="342"/>
      <c r="C37" s="342"/>
      <c r="D37" s="342"/>
      <c r="E37" s="342"/>
      <c r="F37" s="342"/>
      <c r="G37" s="342"/>
      <c r="H37" s="342"/>
      <c r="I37" s="342"/>
      <c r="J37" s="342"/>
      <c r="K37" s="342"/>
      <c r="L37" s="342"/>
      <c r="M37" s="342"/>
      <c r="N37" s="342"/>
      <c r="O37" s="342"/>
      <c r="P37" s="342"/>
      <c r="Q37" s="342"/>
      <c r="R37" s="342"/>
      <c r="S37" s="129"/>
    </row>
    <row r="38" spans="1:19" ht="16.5" customHeight="1">
      <c r="A38" s="342"/>
      <c r="B38" s="342"/>
      <c r="C38" s="309" t="s">
        <v>8</v>
      </c>
      <c r="D38" s="423" t="s">
        <v>11</v>
      </c>
      <c r="E38" s="423"/>
      <c r="F38" s="423"/>
      <c r="G38" s="423"/>
      <c r="H38" s="423"/>
      <c r="I38" s="423"/>
      <c r="J38" s="423"/>
      <c r="K38" s="423"/>
      <c r="L38" s="423"/>
      <c r="M38" s="423"/>
      <c r="N38" s="423"/>
      <c r="O38" s="423"/>
      <c r="P38" s="423"/>
      <c r="Q38" s="423"/>
      <c r="R38" s="423"/>
      <c r="S38" s="351"/>
    </row>
    <row r="39" spans="1:19" ht="11.25" customHeight="1">
      <c r="A39" s="342"/>
      <c r="B39" s="342"/>
      <c r="C39" s="299"/>
      <c r="D39" s="351"/>
      <c r="E39" s="351"/>
      <c r="F39" s="351"/>
      <c r="G39" s="351"/>
      <c r="H39" s="351"/>
      <c r="I39" s="351"/>
      <c r="J39" s="351"/>
      <c r="K39" s="351"/>
      <c r="L39" s="351"/>
      <c r="M39" s="351"/>
      <c r="N39" s="351"/>
      <c r="O39" s="351"/>
      <c r="P39" s="351"/>
      <c r="Q39" s="351"/>
      <c r="R39" s="351"/>
      <c r="S39" s="351"/>
    </row>
    <row r="40" spans="1:19" ht="33" customHeight="1">
      <c r="A40" s="342"/>
      <c r="B40" s="342"/>
      <c r="C40" s="300"/>
      <c r="D40" s="421" t="s">
        <v>124</v>
      </c>
      <c r="E40" s="421"/>
      <c r="F40" s="421"/>
      <c r="G40" s="421"/>
      <c r="H40" s="421"/>
      <c r="I40" s="421"/>
      <c r="J40" s="421"/>
      <c r="K40" s="421"/>
      <c r="L40" s="421"/>
      <c r="M40" s="421"/>
      <c r="N40" s="421"/>
      <c r="O40" s="421"/>
      <c r="P40" s="421"/>
      <c r="Q40" s="421"/>
      <c r="R40" s="421"/>
      <c r="S40" s="351"/>
    </row>
    <row r="41" spans="1:19" ht="15.75" customHeight="1">
      <c r="A41" s="342"/>
      <c r="B41" s="342"/>
      <c r="C41" s="299"/>
      <c r="D41" s="351"/>
      <c r="E41" s="351"/>
      <c r="F41" s="351"/>
      <c r="G41" s="351"/>
      <c r="H41" s="351"/>
      <c r="I41" s="351"/>
      <c r="J41" s="351"/>
      <c r="K41" s="351"/>
      <c r="L41" s="351"/>
      <c r="M41" s="351"/>
      <c r="N41" s="351"/>
      <c r="O41" s="351"/>
      <c r="P41" s="351"/>
      <c r="Q41" s="351"/>
      <c r="R41" s="351"/>
      <c r="S41" s="351"/>
    </row>
    <row r="42" spans="1:19" ht="17.25" customHeight="1">
      <c r="A42" s="342"/>
      <c r="B42" s="342"/>
      <c r="C42" s="309" t="s">
        <v>9</v>
      </c>
      <c r="D42" s="423" t="s">
        <v>25</v>
      </c>
      <c r="E42" s="423"/>
      <c r="F42" s="423"/>
      <c r="G42" s="423"/>
      <c r="H42" s="423"/>
      <c r="I42" s="423"/>
      <c r="J42" s="423"/>
      <c r="K42" s="423"/>
      <c r="L42" s="423"/>
      <c r="M42" s="423"/>
      <c r="N42" s="423"/>
      <c r="O42" s="423"/>
      <c r="P42" s="423"/>
      <c r="Q42" s="423"/>
      <c r="R42" s="423"/>
      <c r="S42" s="355"/>
    </row>
    <row r="43" spans="1:19" ht="11.25" customHeight="1">
      <c r="A43" s="342"/>
      <c r="B43" s="342"/>
      <c r="C43" s="299"/>
      <c r="D43" s="351"/>
      <c r="E43" s="351"/>
      <c r="F43" s="351"/>
      <c r="G43" s="351"/>
      <c r="H43" s="351"/>
      <c r="I43" s="351"/>
      <c r="J43" s="351"/>
      <c r="K43" s="351"/>
      <c r="L43" s="351"/>
      <c r="M43" s="351"/>
      <c r="N43" s="351"/>
      <c r="O43" s="351"/>
      <c r="P43" s="351"/>
      <c r="Q43" s="351"/>
      <c r="R43" s="351"/>
      <c r="S43" s="351"/>
    </row>
    <row r="44" spans="1:19" ht="33" customHeight="1">
      <c r="A44" s="342"/>
      <c r="B44" s="342"/>
      <c r="C44" s="300"/>
      <c r="D44" s="356">
        <v>1</v>
      </c>
      <c r="E44" s="421" t="s">
        <v>2317</v>
      </c>
      <c r="F44" s="421"/>
      <c r="G44" s="421"/>
      <c r="H44" s="421"/>
      <c r="I44" s="421"/>
      <c r="J44" s="421"/>
      <c r="K44" s="421"/>
      <c r="L44" s="421"/>
      <c r="M44" s="421"/>
      <c r="N44" s="421"/>
      <c r="O44" s="421"/>
      <c r="P44" s="421"/>
      <c r="Q44" s="421"/>
      <c r="R44" s="421"/>
      <c r="S44" s="421"/>
    </row>
    <row r="45" spans="1:19" ht="15.75" customHeight="1">
      <c r="A45" s="342"/>
      <c r="B45" s="342"/>
      <c r="C45" s="300"/>
      <c r="D45" s="356"/>
      <c r="E45" s="422" t="s">
        <v>125</v>
      </c>
      <c r="F45" s="422"/>
      <c r="G45" s="422"/>
      <c r="H45" s="422"/>
      <c r="I45" s="422"/>
      <c r="J45" s="422"/>
      <c r="K45" s="422"/>
      <c r="L45" s="422"/>
      <c r="M45" s="422"/>
      <c r="N45" s="422"/>
      <c r="O45" s="422"/>
      <c r="P45" s="422"/>
      <c r="Q45" s="422"/>
      <c r="R45" s="422"/>
      <c r="S45" s="422"/>
    </row>
    <row r="46" spans="1:19" ht="7.5" customHeight="1">
      <c r="A46" s="342"/>
      <c r="B46" s="342"/>
      <c r="C46" s="300"/>
      <c r="D46" s="356"/>
      <c r="E46" s="356"/>
      <c r="F46" s="356"/>
      <c r="G46" s="356"/>
      <c r="H46" s="356"/>
      <c r="I46" s="356"/>
      <c r="J46" s="356"/>
      <c r="K46" s="356"/>
      <c r="L46" s="356"/>
      <c r="M46" s="356"/>
      <c r="N46" s="356"/>
      <c r="O46" s="356"/>
      <c r="P46" s="356"/>
      <c r="Q46" s="356"/>
      <c r="R46" s="356"/>
      <c r="S46" s="356"/>
    </row>
    <row r="47" spans="1:19" ht="33" customHeight="1">
      <c r="A47" s="342"/>
      <c r="B47" s="342"/>
      <c r="C47" s="300"/>
      <c r="D47" s="356">
        <v>2</v>
      </c>
      <c r="E47" s="421" t="s">
        <v>2318</v>
      </c>
      <c r="F47" s="421"/>
      <c r="G47" s="421"/>
      <c r="H47" s="421"/>
      <c r="I47" s="421"/>
      <c r="J47" s="421"/>
      <c r="K47" s="421"/>
      <c r="L47" s="421"/>
      <c r="M47" s="421"/>
      <c r="N47" s="421"/>
      <c r="O47" s="421"/>
      <c r="P47" s="421"/>
      <c r="Q47" s="421"/>
      <c r="R47" s="421"/>
      <c r="S47" s="421"/>
    </row>
    <row r="48" spans="1:19">
      <c r="A48" s="342"/>
      <c r="B48" s="342"/>
      <c r="C48" s="300"/>
      <c r="D48" s="356"/>
      <c r="E48" s="356"/>
      <c r="F48" s="356"/>
      <c r="G48" s="356"/>
      <c r="H48" s="356"/>
      <c r="I48" s="356"/>
      <c r="J48" s="356"/>
      <c r="K48" s="356"/>
      <c r="L48" s="356"/>
      <c r="M48" s="356"/>
      <c r="N48" s="356"/>
      <c r="O48" s="356"/>
      <c r="P48" s="356"/>
      <c r="Q48" s="356"/>
      <c r="R48" s="356"/>
      <c r="S48" s="356"/>
    </row>
    <row r="49" spans="1:19" ht="15.75" customHeight="1">
      <c r="A49" s="342"/>
      <c r="B49" s="342"/>
      <c r="C49" s="309" t="s">
        <v>36</v>
      </c>
      <c r="D49" s="423" t="s">
        <v>26</v>
      </c>
      <c r="E49" s="423"/>
      <c r="F49" s="423"/>
      <c r="G49" s="423"/>
      <c r="H49" s="423"/>
      <c r="I49" s="423"/>
      <c r="J49" s="423"/>
      <c r="K49" s="423"/>
      <c r="L49" s="423"/>
      <c r="M49" s="423"/>
      <c r="N49" s="423"/>
      <c r="O49" s="423"/>
      <c r="P49" s="423"/>
      <c r="Q49" s="423"/>
      <c r="R49" s="423"/>
      <c r="S49" s="355"/>
    </row>
    <row r="50" spans="1:19">
      <c r="A50" s="342"/>
      <c r="B50" s="342"/>
      <c r="C50" s="351"/>
      <c r="D50" s="351"/>
      <c r="E50" s="351"/>
      <c r="F50" s="351"/>
      <c r="G50" s="351"/>
      <c r="H50" s="351"/>
      <c r="I50" s="351"/>
      <c r="J50" s="351"/>
      <c r="K50" s="351"/>
      <c r="L50" s="351"/>
      <c r="M50" s="351"/>
      <c r="N50" s="351"/>
      <c r="O50" s="351"/>
      <c r="P50" s="351"/>
      <c r="Q50" s="351"/>
      <c r="R50" s="351"/>
      <c r="S50" s="351"/>
    </row>
    <row r="51" spans="1:19" ht="15.75" customHeight="1">
      <c r="A51" s="342"/>
      <c r="B51" s="342"/>
      <c r="C51" s="352"/>
      <c r="D51" s="386">
        <v>1</v>
      </c>
      <c r="E51" s="421" t="s">
        <v>130</v>
      </c>
      <c r="F51" s="421"/>
      <c r="G51" s="421"/>
      <c r="H51" s="421"/>
      <c r="I51" s="421"/>
      <c r="J51" s="421"/>
      <c r="K51" s="421"/>
      <c r="L51" s="421"/>
      <c r="M51" s="421"/>
      <c r="N51" s="421"/>
      <c r="O51" s="421"/>
      <c r="P51" s="421"/>
      <c r="Q51" s="421"/>
      <c r="R51" s="421"/>
      <c r="S51" s="421"/>
    </row>
    <row r="52" spans="1:19" ht="60.75" customHeight="1">
      <c r="A52" s="342"/>
      <c r="B52" s="342"/>
      <c r="C52" s="352"/>
      <c r="D52" s="386">
        <v>2</v>
      </c>
      <c r="E52" s="422" t="s">
        <v>2327</v>
      </c>
      <c r="F52" s="422"/>
      <c r="G52" s="422"/>
      <c r="H52" s="422"/>
      <c r="I52" s="422"/>
      <c r="J52" s="422"/>
      <c r="K52" s="422"/>
      <c r="L52" s="422"/>
      <c r="M52" s="422"/>
      <c r="N52" s="422"/>
      <c r="O52" s="422"/>
      <c r="P52" s="422"/>
      <c r="Q52" s="422"/>
      <c r="R52" s="422"/>
      <c r="S52" s="422"/>
    </row>
    <row r="53" spans="1:19" ht="33" customHeight="1">
      <c r="A53" s="342"/>
      <c r="B53" s="342"/>
      <c r="C53" s="352"/>
      <c r="D53" s="386">
        <v>3</v>
      </c>
      <c r="E53" s="421" t="s">
        <v>131</v>
      </c>
      <c r="F53" s="421"/>
      <c r="G53" s="421"/>
      <c r="H53" s="421"/>
      <c r="I53" s="421"/>
      <c r="J53" s="421"/>
      <c r="K53" s="421"/>
      <c r="L53" s="421"/>
      <c r="M53" s="421"/>
      <c r="N53" s="421"/>
      <c r="O53" s="421"/>
      <c r="P53" s="421"/>
      <c r="Q53" s="421"/>
      <c r="R53" s="421"/>
      <c r="S53" s="421"/>
    </row>
    <row r="54" spans="1:19">
      <c r="A54" s="126"/>
      <c r="B54" s="126"/>
      <c r="C54" s="319"/>
      <c r="D54" s="343"/>
      <c r="E54" s="357"/>
      <c r="F54" s="357"/>
      <c r="G54" s="357"/>
      <c r="H54" s="357"/>
      <c r="I54" s="357"/>
      <c r="J54" s="357"/>
      <c r="K54" s="357"/>
      <c r="L54" s="357"/>
      <c r="M54" s="357"/>
      <c r="N54" s="357"/>
      <c r="O54" s="357"/>
      <c r="P54" s="357"/>
      <c r="Q54" s="357"/>
      <c r="R54" s="357"/>
      <c r="S54" s="132"/>
    </row>
    <row r="55" spans="1:19">
      <c r="A55" s="126"/>
      <c r="B55" s="126"/>
      <c r="C55" s="309"/>
      <c r="D55" s="309"/>
      <c r="E55" s="309"/>
      <c r="F55" s="309"/>
      <c r="G55" s="358"/>
      <c r="H55" s="358"/>
      <c r="I55" s="358"/>
      <c r="J55" s="358"/>
      <c r="K55" s="358"/>
      <c r="L55" s="358"/>
      <c r="M55" s="358"/>
      <c r="N55" s="358"/>
      <c r="O55" s="126"/>
      <c r="P55" s="126"/>
      <c r="Q55" s="126"/>
      <c r="R55" s="126"/>
      <c r="S55" s="127"/>
    </row>
    <row r="56" spans="1:19" ht="15.75" customHeight="1">
      <c r="A56" s="126"/>
      <c r="B56" s="126"/>
      <c r="C56" s="126"/>
      <c r="D56" s="422"/>
      <c r="E56" s="422"/>
      <c r="F56" s="422"/>
      <c r="G56" s="422"/>
      <c r="H56" s="422"/>
      <c r="I56" s="422"/>
      <c r="J56" s="422"/>
      <c r="K56" s="422"/>
      <c r="L56" s="422"/>
      <c r="M56" s="422"/>
      <c r="N56" s="422"/>
      <c r="O56" s="422"/>
      <c r="P56" s="422"/>
      <c r="Q56" s="422"/>
      <c r="R56" s="422"/>
      <c r="S56" s="127"/>
    </row>
    <row r="57" spans="1:19">
      <c r="A57" s="126"/>
      <c r="B57" s="126"/>
      <c r="C57" s="126"/>
      <c r="D57" s="422"/>
      <c r="E57" s="422"/>
      <c r="F57" s="422"/>
      <c r="G57" s="422"/>
      <c r="H57" s="422"/>
      <c r="I57" s="422"/>
      <c r="J57" s="422"/>
      <c r="K57" s="422"/>
      <c r="L57" s="422"/>
      <c r="M57" s="422"/>
      <c r="N57" s="422"/>
      <c r="O57" s="422"/>
      <c r="P57" s="422"/>
      <c r="Q57" s="422"/>
      <c r="R57" s="422"/>
      <c r="S57" s="127"/>
    </row>
    <row r="58" spans="1:19">
      <c r="A58" s="126"/>
      <c r="B58" s="126"/>
      <c r="C58" s="126"/>
      <c r="D58" s="422"/>
      <c r="E58" s="422"/>
      <c r="F58" s="422"/>
      <c r="G58" s="422"/>
      <c r="H58" s="422"/>
      <c r="I58" s="422"/>
      <c r="J58" s="422"/>
      <c r="K58" s="422"/>
      <c r="L58" s="422"/>
      <c r="M58" s="422"/>
      <c r="N58" s="422"/>
      <c r="O58" s="422"/>
      <c r="P58" s="422"/>
      <c r="Q58" s="422"/>
      <c r="R58" s="422"/>
      <c r="S58" s="127"/>
    </row>
    <row r="59" spans="1:19">
      <c r="A59" s="126"/>
      <c r="B59" s="126"/>
      <c r="C59" s="126"/>
      <c r="D59" s="422"/>
      <c r="E59" s="422"/>
      <c r="F59" s="422"/>
      <c r="G59" s="422"/>
      <c r="H59" s="422"/>
      <c r="I59" s="422"/>
      <c r="J59" s="422"/>
      <c r="K59" s="422"/>
      <c r="L59" s="422"/>
      <c r="M59" s="422"/>
      <c r="N59" s="422"/>
      <c r="O59" s="422"/>
      <c r="P59" s="422"/>
      <c r="Q59" s="422"/>
      <c r="R59" s="422"/>
      <c r="S59" s="127"/>
    </row>
    <row r="60" spans="1:19">
      <c r="A60" s="126"/>
      <c r="B60" s="126"/>
      <c r="C60" s="126"/>
      <c r="D60" s="422"/>
      <c r="E60" s="422"/>
      <c r="F60" s="422"/>
      <c r="G60" s="422"/>
      <c r="H60" s="422"/>
      <c r="I60" s="422"/>
      <c r="J60" s="422"/>
      <c r="K60" s="422"/>
      <c r="L60" s="422"/>
      <c r="M60" s="422"/>
      <c r="N60" s="422"/>
      <c r="O60" s="422"/>
      <c r="P60" s="422"/>
      <c r="Q60" s="422"/>
      <c r="R60" s="422"/>
      <c r="S60" s="127"/>
    </row>
    <row r="61" spans="1:19">
      <c r="A61" s="126"/>
      <c r="B61" s="126"/>
      <c r="C61" s="126"/>
      <c r="D61" s="422"/>
      <c r="E61" s="422"/>
      <c r="F61" s="422"/>
      <c r="G61" s="422"/>
      <c r="H61" s="422"/>
      <c r="I61" s="422"/>
      <c r="J61" s="422"/>
      <c r="K61" s="422"/>
      <c r="L61" s="422"/>
      <c r="M61" s="422"/>
      <c r="N61" s="422"/>
      <c r="O61" s="422"/>
      <c r="P61" s="422"/>
      <c r="Q61" s="422"/>
      <c r="R61" s="422"/>
      <c r="S61" s="127"/>
    </row>
    <row r="62" spans="1:19">
      <c r="A62" s="126"/>
      <c r="B62" s="126"/>
      <c r="C62" s="126"/>
      <c r="D62" s="422"/>
      <c r="E62" s="422"/>
      <c r="F62" s="422"/>
      <c r="G62" s="422"/>
      <c r="H62" s="422"/>
      <c r="I62" s="422"/>
      <c r="J62" s="422"/>
      <c r="K62" s="422"/>
      <c r="L62" s="422"/>
      <c r="M62" s="422"/>
      <c r="N62" s="422"/>
      <c r="O62" s="422"/>
      <c r="P62" s="422"/>
      <c r="Q62" s="422"/>
      <c r="R62" s="422"/>
      <c r="S62" s="127"/>
    </row>
    <row r="63" spans="1:19">
      <c r="A63" s="126"/>
      <c r="B63" s="126"/>
      <c r="C63" s="126"/>
      <c r="D63" s="422"/>
      <c r="E63" s="422"/>
      <c r="F63" s="422"/>
      <c r="G63" s="422"/>
      <c r="H63" s="422"/>
      <c r="I63" s="422"/>
      <c r="J63" s="422"/>
      <c r="K63" s="422"/>
      <c r="L63" s="422"/>
      <c r="M63" s="422"/>
      <c r="N63" s="422"/>
      <c r="O63" s="422"/>
      <c r="P63" s="422"/>
      <c r="Q63" s="422"/>
      <c r="R63" s="422"/>
      <c r="S63" s="127"/>
    </row>
    <row r="64" spans="1:19">
      <c r="A64" s="126"/>
      <c r="B64" s="126"/>
      <c r="C64" s="126"/>
      <c r="D64" s="422"/>
      <c r="E64" s="422"/>
      <c r="F64" s="422"/>
      <c r="G64" s="422"/>
      <c r="H64" s="422"/>
      <c r="I64" s="422"/>
      <c r="J64" s="422"/>
      <c r="K64" s="422"/>
      <c r="L64" s="422"/>
      <c r="M64" s="422"/>
      <c r="N64" s="422"/>
      <c r="O64" s="422"/>
      <c r="P64" s="422"/>
      <c r="Q64" s="422"/>
      <c r="R64" s="422"/>
      <c r="S64" s="127"/>
    </row>
    <row r="65" spans="1:19">
      <c r="A65" s="126"/>
      <c r="B65" s="126"/>
      <c r="C65" s="126"/>
      <c r="D65" s="127"/>
      <c r="E65" s="127"/>
      <c r="F65" s="127"/>
      <c r="G65" s="127"/>
      <c r="H65" s="127"/>
      <c r="I65" s="127"/>
      <c r="J65" s="127"/>
      <c r="K65" s="127"/>
      <c r="L65" s="127"/>
      <c r="M65" s="127"/>
      <c r="N65" s="127"/>
      <c r="O65" s="127"/>
      <c r="P65" s="127"/>
      <c r="Q65" s="127"/>
      <c r="R65" s="127"/>
      <c r="S65" s="109"/>
    </row>
    <row r="66" spans="1:19">
      <c r="C66" s="107"/>
      <c r="D66" s="107"/>
      <c r="E66" s="107"/>
      <c r="F66" s="107"/>
      <c r="G66" s="107"/>
      <c r="H66" s="107"/>
      <c r="I66" s="107"/>
      <c r="J66" s="107"/>
      <c r="K66" s="107"/>
      <c r="L66" s="107"/>
      <c r="M66" s="107"/>
      <c r="N66" s="107"/>
      <c r="O66" s="107"/>
      <c r="P66" s="107"/>
      <c r="Q66" s="107"/>
      <c r="R66" s="107"/>
    </row>
    <row r="67" spans="1:19">
      <c r="C67" s="107"/>
      <c r="D67" s="107"/>
      <c r="E67" s="107"/>
      <c r="F67" s="107"/>
      <c r="G67" s="107"/>
      <c r="H67" s="107"/>
      <c r="I67" s="107"/>
      <c r="J67" s="107"/>
      <c r="K67" s="107"/>
      <c r="L67" s="107"/>
      <c r="M67" s="107"/>
      <c r="N67" s="107"/>
      <c r="O67" s="107"/>
      <c r="P67" s="107"/>
      <c r="Q67" s="107"/>
      <c r="R67" s="107"/>
    </row>
    <row r="68" spans="1:19">
      <c r="C68" s="107"/>
      <c r="D68" s="107"/>
      <c r="E68" s="107"/>
      <c r="F68" s="107"/>
      <c r="G68" s="107"/>
      <c r="H68" s="107"/>
      <c r="I68" s="107"/>
      <c r="J68" s="107"/>
      <c r="K68" s="107"/>
      <c r="L68" s="107"/>
      <c r="M68" s="107"/>
      <c r="N68" s="107"/>
      <c r="O68" s="107"/>
      <c r="P68" s="107"/>
      <c r="Q68" s="107"/>
      <c r="R68" s="107"/>
    </row>
    <row r="73" spans="1:19" ht="30.75" hidden="1" customHeight="1">
      <c r="C73" s="1" t="s">
        <v>1291</v>
      </c>
    </row>
    <row r="74" spans="1:19" hidden="1">
      <c r="C74" s="1" t="s">
        <v>1292</v>
      </c>
    </row>
    <row r="75" spans="1:19" hidden="1"/>
  </sheetData>
  <sheetProtection password="DC2A" sheet="1" objects="1" scenarios="1" selectLockedCells="1"/>
  <mergeCells count="27">
    <mergeCell ref="A2:R2"/>
    <mergeCell ref="E45:S45"/>
    <mergeCell ref="D22:R22"/>
    <mergeCell ref="D13:R13"/>
    <mergeCell ref="D15:R15"/>
    <mergeCell ref="A3:R3"/>
    <mergeCell ref="A34:R34"/>
    <mergeCell ref="E44:S44"/>
    <mergeCell ref="D16:R16"/>
    <mergeCell ref="A4:R4"/>
    <mergeCell ref="A35:R35"/>
    <mergeCell ref="D11:R11"/>
    <mergeCell ref="D42:R42"/>
    <mergeCell ref="D38:R38"/>
    <mergeCell ref="D40:R40"/>
    <mergeCell ref="D25:R26"/>
    <mergeCell ref="D29:R30"/>
    <mergeCell ref="D9:R9"/>
    <mergeCell ref="D18:R18"/>
    <mergeCell ref="D17:R17"/>
    <mergeCell ref="D56:R64"/>
    <mergeCell ref="E47:S47"/>
    <mergeCell ref="E53:S53"/>
    <mergeCell ref="E52:S52"/>
    <mergeCell ref="D49:R49"/>
    <mergeCell ref="E51:S51"/>
    <mergeCell ref="A33:R33"/>
  </mergeCells>
  <phoneticPr fontId="0" type="noConversion"/>
  <printOptions horizontalCentered="1"/>
  <pageMargins left="0.19685039370078741" right="0.31496062992125984" top="1.0236220472440944" bottom="0.98425196850393704" header="0.51181102362204722" footer="0.78740157480314965"/>
  <pageSetup paperSize="9" scale="92" firstPageNumber="6" fitToHeight="5" orientation="portrait" blackAndWhite="1" useFirstPageNumber="1" horizontalDpi="4294967292" r:id="rId1"/>
  <headerFooter alignWithMargins="0">
    <oddHeader xml:space="preserve">&amp;C
</oddHeader>
    <oddFooter>&amp;C&amp;P</oddFooter>
  </headerFooter>
  <rowBreaks count="1" manualBreakCount="1">
    <brk id="31" max="19" man="1"/>
  </rowBreaks>
  <ignoredErrors>
    <ignoredError sqref="D17"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11"/>
  <dimension ref="A1:R200"/>
  <sheetViews>
    <sheetView rightToLeft="1" view="pageBreakPreview" topLeftCell="A42" zoomScale="85" zoomScaleNormal="100" zoomScaleSheetLayoutView="85" workbookViewId="0">
      <selection activeCell="C81" sqref="C81:Q81"/>
    </sheetView>
  </sheetViews>
  <sheetFormatPr defaultColWidth="3.625" defaultRowHeight="15.75"/>
  <cols>
    <col min="1" max="1" width="1.75" style="1" customWidth="1"/>
    <col min="2" max="2" width="2.375" style="1" customWidth="1"/>
    <col min="3" max="3" width="2.625" style="1" customWidth="1"/>
    <col min="4" max="4" width="3.75" style="1" customWidth="1"/>
    <col min="5" max="5" width="6.25" style="1" customWidth="1"/>
    <col min="6" max="6" width="5.125" style="1" customWidth="1"/>
    <col min="7" max="8" width="4.125" style="1" customWidth="1"/>
    <col min="9" max="9" width="5.125" style="1" customWidth="1"/>
    <col min="10" max="10" width="4.625" style="1" customWidth="1"/>
    <col min="11" max="11" width="5.375" style="1" customWidth="1"/>
    <col min="12" max="12" width="4.875" style="1" customWidth="1"/>
    <col min="13" max="13" width="8.75" style="1" customWidth="1"/>
    <col min="14" max="14" width="1.375" style="1" customWidth="1"/>
    <col min="15" max="15" width="8.375" style="1" customWidth="1"/>
    <col min="16" max="16" width="1.625" style="1" customWidth="1"/>
    <col min="17" max="17" width="8.5" style="1" bestFit="1" customWidth="1"/>
    <col min="18" max="18" width="7.375" style="1" hidden="1" customWidth="1"/>
    <col min="19" max="19" width="2.625" style="1" customWidth="1"/>
    <col min="20" max="20" width="5.375" style="1" bestFit="1" customWidth="1"/>
    <col min="21" max="16384" width="3.625" style="1"/>
  </cols>
  <sheetData>
    <row r="1" spans="1:18">
      <c r="D1" s="11"/>
      <c r="E1" s="11"/>
      <c r="F1" s="11"/>
      <c r="G1" s="11"/>
      <c r="H1" s="11"/>
      <c r="I1" s="11"/>
      <c r="J1" s="11"/>
      <c r="K1" s="11"/>
      <c r="L1" s="11"/>
      <c r="M1" s="11"/>
      <c r="N1" s="11"/>
      <c r="O1" s="11"/>
      <c r="P1" s="11"/>
      <c r="Q1" s="11"/>
      <c r="R1" s="11"/>
    </row>
    <row r="2" spans="1:18">
      <c r="A2" s="427" t="str">
        <f>'באור 1 - 2'!A2:R2</f>
        <v xml:space="preserve">ועד מקומי- </v>
      </c>
      <c r="B2" s="427"/>
      <c r="C2" s="427"/>
      <c r="D2" s="427"/>
      <c r="E2" s="427"/>
      <c r="F2" s="427"/>
      <c r="G2" s="427"/>
      <c r="H2" s="427"/>
      <c r="I2" s="427"/>
      <c r="J2" s="427"/>
      <c r="K2" s="427"/>
      <c r="L2" s="427"/>
      <c r="M2" s="427"/>
      <c r="N2" s="427"/>
      <c r="O2" s="427"/>
      <c r="P2" s="427"/>
      <c r="Q2" s="427"/>
    </row>
    <row r="3" spans="1:18">
      <c r="A3" s="427" t="str">
        <f>'באור 1 - 2'!A3:R3</f>
        <v>ביאורים לדוחות הכספים</v>
      </c>
      <c r="B3" s="427"/>
      <c r="C3" s="427"/>
      <c r="D3" s="427"/>
      <c r="E3" s="427"/>
      <c r="F3" s="427"/>
      <c r="G3" s="427"/>
      <c r="H3" s="427"/>
      <c r="I3" s="427"/>
      <c r="J3" s="427"/>
      <c r="K3" s="427"/>
      <c r="L3" s="427"/>
      <c r="M3" s="427"/>
      <c r="N3" s="427"/>
      <c r="O3" s="427"/>
      <c r="P3" s="427"/>
      <c r="Q3" s="427"/>
    </row>
    <row r="4" spans="1:18">
      <c r="A4" s="427" t="str">
        <f>'באור 1 - 2'!A4:R4</f>
        <v>ליום 31 בדצמבר 2022</v>
      </c>
      <c r="B4" s="427"/>
      <c r="C4" s="427"/>
      <c r="D4" s="427"/>
      <c r="E4" s="427"/>
      <c r="F4" s="427"/>
      <c r="G4" s="427"/>
      <c r="H4" s="427"/>
      <c r="I4" s="427"/>
      <c r="J4" s="427"/>
      <c r="K4" s="427"/>
      <c r="L4" s="427"/>
      <c r="M4" s="427"/>
      <c r="N4" s="427"/>
      <c r="O4" s="427"/>
      <c r="P4" s="427"/>
      <c r="Q4" s="427"/>
    </row>
    <row r="5" spans="1:18" ht="12" customHeight="1">
      <c r="C5" s="287"/>
      <c r="D5" s="287"/>
      <c r="E5" s="287"/>
      <c r="F5" s="287"/>
      <c r="G5" s="287"/>
      <c r="H5" s="287"/>
      <c r="I5" s="288"/>
      <c r="J5" s="288"/>
      <c r="K5" s="288"/>
      <c r="L5" s="288"/>
      <c r="M5" s="288"/>
      <c r="N5" s="288"/>
      <c r="O5" s="288"/>
      <c r="P5" s="287"/>
      <c r="Q5" s="287"/>
    </row>
    <row r="6" spans="1:18">
      <c r="A6" s="110" t="s">
        <v>0</v>
      </c>
      <c r="B6" s="126"/>
      <c r="C6" s="309">
        <v>3</v>
      </c>
      <c r="D6" s="315" t="s">
        <v>234</v>
      </c>
      <c r="E6" s="309"/>
      <c r="F6" s="309"/>
      <c r="G6" s="309"/>
      <c r="H6" s="309"/>
      <c r="I6" s="309"/>
      <c r="J6" s="12"/>
    </row>
    <row r="7" spans="1:18">
      <c r="A7" s="109"/>
      <c r="B7" s="126"/>
      <c r="C7" s="126"/>
      <c r="D7" s="126"/>
      <c r="E7" s="126"/>
      <c r="F7" s="126"/>
      <c r="G7" s="126"/>
      <c r="H7" s="126"/>
      <c r="I7" s="126"/>
      <c r="O7" s="428" t="s">
        <v>138</v>
      </c>
      <c r="P7" s="428"/>
      <c r="Q7" s="428"/>
    </row>
    <row r="8" spans="1:18">
      <c r="A8" s="109"/>
      <c r="B8" s="126"/>
      <c r="C8" s="126"/>
      <c r="D8" s="126"/>
      <c r="E8" s="126"/>
      <c r="F8" s="126"/>
      <c r="G8" s="126"/>
      <c r="H8" s="126"/>
      <c r="I8" s="126"/>
      <c r="O8" s="133">
        <f>+מקרא!G13</f>
        <v>2022</v>
      </c>
      <c r="P8" s="133"/>
      <c r="Q8" s="133">
        <f>+מקרא!G14</f>
        <v>2021</v>
      </c>
    </row>
    <row r="9" spans="1:18">
      <c r="A9" s="109"/>
      <c r="B9" s="126"/>
      <c r="C9" s="126"/>
      <c r="D9" s="126"/>
      <c r="E9" s="126"/>
      <c r="F9" s="126"/>
      <c r="G9" s="126"/>
      <c r="H9" s="126"/>
      <c r="I9" s="126"/>
      <c r="O9" s="397" t="str">
        <f>+'מאזן -טופס 1'!E10</f>
        <v>שקלים חדשים</v>
      </c>
      <c r="P9" s="397"/>
      <c r="Q9" s="397"/>
    </row>
    <row r="10" spans="1:18">
      <c r="A10" s="109"/>
      <c r="B10" s="126"/>
      <c r="C10" s="316"/>
      <c r="D10" s="234" t="s">
        <v>152</v>
      </c>
      <c r="E10" s="234"/>
      <c r="F10" s="234"/>
      <c r="G10" s="234"/>
      <c r="H10" s="234"/>
      <c r="I10" s="234"/>
      <c r="J10" s="68"/>
      <c r="K10" s="68"/>
      <c r="L10" s="68"/>
      <c r="M10" s="68"/>
      <c r="N10" s="68"/>
      <c r="O10" s="234"/>
      <c r="P10" s="237"/>
      <c r="Q10" s="234"/>
    </row>
    <row r="11" spans="1:18">
      <c r="A11" s="109"/>
      <c r="B11" s="126"/>
      <c r="C11" s="316"/>
      <c r="D11" s="234" t="s">
        <v>219</v>
      </c>
      <c r="E11" s="234"/>
      <c r="F11" s="234"/>
      <c r="G11" s="234"/>
      <c r="H11" s="234"/>
      <c r="I11" s="234"/>
      <c r="J11" s="68"/>
      <c r="K11" s="68"/>
      <c r="L11" s="68"/>
      <c r="M11" s="68"/>
      <c r="N11" s="68"/>
      <c r="O11" s="234"/>
      <c r="P11" s="237"/>
      <c r="Q11" s="234"/>
    </row>
    <row r="12" spans="1:18">
      <c r="A12" s="109"/>
      <c r="B12" s="126"/>
      <c r="C12" s="316"/>
      <c r="D12" s="234" t="s">
        <v>132</v>
      </c>
      <c r="E12" s="309"/>
      <c r="F12" s="309"/>
      <c r="G12" s="309"/>
      <c r="H12" s="309"/>
      <c r="I12" s="234"/>
      <c r="J12" s="68"/>
      <c r="K12" s="68"/>
      <c r="L12" s="68"/>
      <c r="M12" s="68"/>
      <c r="N12" s="68"/>
      <c r="O12" s="234"/>
      <c r="P12" s="237"/>
      <c r="Q12" s="234"/>
    </row>
    <row r="13" spans="1:18" ht="16.5" thickBot="1">
      <c r="A13" s="109"/>
      <c r="B13" s="126"/>
      <c r="C13" s="316"/>
      <c r="D13" s="317"/>
      <c r="E13" s="317"/>
      <c r="F13" s="317"/>
      <c r="G13" s="317"/>
      <c r="H13" s="317"/>
      <c r="I13" s="318"/>
      <c r="J13" s="68"/>
      <c r="K13" s="68"/>
      <c r="L13" s="68"/>
      <c r="M13" s="68"/>
      <c r="N13" s="68"/>
      <c r="O13" s="199">
        <f>SUM(O10:O12)</f>
        <v>0</v>
      </c>
      <c r="P13" s="207"/>
      <c r="Q13" s="199">
        <f>SUM(Q10:Q12)</f>
        <v>0</v>
      </c>
    </row>
    <row r="14" spans="1:18" ht="16.5" thickTop="1">
      <c r="A14" s="109"/>
      <c r="B14" s="126"/>
      <c r="C14" s="316"/>
      <c r="D14" s="317"/>
      <c r="E14" s="317"/>
      <c r="F14" s="317"/>
      <c r="G14" s="317"/>
      <c r="H14" s="317"/>
      <c r="I14" s="318"/>
      <c r="J14" s="68"/>
      <c r="K14" s="68"/>
      <c r="L14" s="68"/>
      <c r="M14" s="68"/>
      <c r="N14" s="68"/>
      <c r="O14" s="68"/>
      <c r="P14" s="432"/>
      <c r="Q14" s="432"/>
    </row>
    <row r="15" spans="1:18">
      <c r="A15" s="310" t="s">
        <v>0</v>
      </c>
      <c r="B15" s="126"/>
      <c r="C15" s="309">
        <v>4</v>
      </c>
      <c r="D15" s="315" t="s">
        <v>233</v>
      </c>
      <c r="E15" s="309"/>
      <c r="F15" s="309"/>
      <c r="G15" s="309"/>
      <c r="H15" s="309"/>
      <c r="I15" s="309"/>
      <c r="J15" s="12"/>
      <c r="P15" s="432"/>
      <c r="Q15" s="432"/>
    </row>
    <row r="16" spans="1:18" ht="15.75" customHeight="1">
      <c r="A16" s="109"/>
      <c r="B16" s="126"/>
      <c r="C16" s="126"/>
      <c r="D16" s="126"/>
      <c r="E16" s="126"/>
      <c r="F16" s="126"/>
      <c r="G16" s="126"/>
      <c r="H16" s="126"/>
      <c r="I16" s="126"/>
      <c r="L16" s="69"/>
      <c r="N16" s="69"/>
      <c r="O16" s="428" t="str">
        <f>O7</f>
        <v>ליום 31 בדצמבר</v>
      </c>
      <c r="P16" s="428"/>
      <c r="Q16" s="428"/>
    </row>
    <row r="17" spans="1:18">
      <c r="A17" s="109"/>
      <c r="B17" s="126"/>
      <c r="C17" s="126"/>
      <c r="D17" s="126"/>
      <c r="E17" s="126"/>
      <c r="F17" s="126"/>
      <c r="G17" s="126"/>
      <c r="H17" s="126"/>
      <c r="I17" s="126"/>
      <c r="M17" s="70"/>
      <c r="N17" s="7"/>
      <c r="O17" s="133">
        <f>+מקרא!G13</f>
        <v>2022</v>
      </c>
      <c r="P17" s="133"/>
      <c r="Q17" s="133">
        <f>+מקרא!G14</f>
        <v>2021</v>
      </c>
    </row>
    <row r="18" spans="1:18">
      <c r="A18" s="126"/>
      <c r="B18" s="126"/>
      <c r="C18" s="126"/>
      <c r="D18" s="126"/>
      <c r="E18" s="126"/>
      <c r="F18" s="126"/>
      <c r="G18" s="126"/>
      <c r="H18" s="126"/>
      <c r="I18" s="126"/>
      <c r="M18" s="70"/>
      <c r="N18" s="7"/>
      <c r="O18" s="397" t="str">
        <f>+O9</f>
        <v>שקלים חדשים</v>
      </c>
      <c r="P18" s="397"/>
      <c r="Q18" s="397"/>
    </row>
    <row r="19" spans="1:18">
      <c r="A19" s="126"/>
      <c r="B19" s="126"/>
      <c r="C19" s="126"/>
      <c r="D19" s="234" t="s">
        <v>152</v>
      </c>
      <c r="E19" s="234"/>
      <c r="F19" s="234"/>
      <c r="G19" s="234"/>
      <c r="H19" s="234"/>
      <c r="I19" s="234"/>
      <c r="O19" s="234"/>
      <c r="P19" s="234"/>
      <c r="Q19" s="234"/>
    </row>
    <row r="20" spans="1:18">
      <c r="A20" s="126"/>
      <c r="B20" s="126"/>
      <c r="C20" s="126"/>
      <c r="D20" s="234" t="s">
        <v>219</v>
      </c>
      <c r="E20" s="234"/>
      <c r="F20" s="234"/>
      <c r="G20" s="234"/>
      <c r="H20" s="234"/>
      <c r="I20" s="234"/>
      <c r="L20" s="11"/>
      <c r="O20" s="234"/>
      <c r="P20" s="234"/>
      <c r="Q20" s="234"/>
    </row>
    <row r="21" spans="1:18">
      <c r="A21" s="126"/>
      <c r="B21" s="126"/>
      <c r="C21" s="126"/>
      <c r="D21" s="234" t="s">
        <v>133</v>
      </c>
      <c r="E21" s="234"/>
      <c r="F21" s="234"/>
      <c r="G21" s="234"/>
      <c r="H21" s="234"/>
      <c r="I21" s="234"/>
      <c r="M21" s="15"/>
      <c r="N21" s="10"/>
      <c r="O21" s="234"/>
      <c r="P21" s="234"/>
      <c r="Q21" s="234"/>
    </row>
    <row r="22" spans="1:18">
      <c r="A22" s="126"/>
      <c r="B22" s="126"/>
      <c r="C22" s="126"/>
      <c r="D22" s="234" t="s">
        <v>134</v>
      </c>
      <c r="E22" s="234"/>
      <c r="F22" s="234"/>
      <c r="G22" s="234"/>
      <c r="H22" s="234"/>
      <c r="I22" s="234"/>
      <c r="N22" s="29"/>
      <c r="O22" s="234"/>
      <c r="P22" s="238"/>
      <c r="Q22" s="234"/>
    </row>
    <row r="23" spans="1:18">
      <c r="A23" s="126"/>
      <c r="B23" s="126"/>
      <c r="C23" s="126"/>
      <c r="D23" s="234" t="s">
        <v>135</v>
      </c>
      <c r="E23" s="234"/>
      <c r="F23" s="234"/>
      <c r="G23" s="234"/>
      <c r="H23" s="234"/>
      <c r="I23" s="234"/>
      <c r="O23" s="234"/>
      <c r="P23" s="234"/>
      <c r="Q23" s="234"/>
    </row>
    <row r="24" spans="1:18" ht="16.5" thickBot="1">
      <c r="A24" s="126"/>
      <c r="B24" s="126"/>
      <c r="C24" s="126"/>
      <c r="D24" s="126"/>
      <c r="E24" s="126"/>
      <c r="F24" s="126"/>
      <c r="G24" s="126"/>
      <c r="H24" s="126"/>
      <c r="I24" s="126"/>
      <c r="O24" s="199">
        <f>SUM(O19:O23)</f>
        <v>0</v>
      </c>
      <c r="P24" s="189"/>
      <c r="Q24" s="199">
        <f>SUM(Q19:Q23)</f>
        <v>0</v>
      </c>
    </row>
    <row r="25" spans="1:18" ht="16.5" thickTop="1">
      <c r="A25" s="126"/>
      <c r="B25" s="126"/>
      <c r="C25" s="319"/>
      <c r="D25" s="125"/>
      <c r="E25" s="126"/>
      <c r="F25" s="126"/>
      <c r="G25" s="126"/>
      <c r="H25" s="126"/>
      <c r="I25" s="126"/>
      <c r="L25" s="16"/>
      <c r="M25" s="16"/>
      <c r="O25" s="16"/>
      <c r="R25" s="16"/>
    </row>
    <row r="26" spans="1:18">
      <c r="A26" s="310" t="s">
        <v>0</v>
      </c>
      <c r="B26" s="126"/>
      <c r="C26" s="309">
        <v>5</v>
      </c>
      <c r="D26" s="315" t="s">
        <v>235</v>
      </c>
      <c r="E26" s="315"/>
      <c r="F26" s="315"/>
      <c r="G26" s="315"/>
      <c r="H26" s="315"/>
      <c r="I26" s="126"/>
      <c r="J26" s="12"/>
    </row>
    <row r="27" spans="1:18">
      <c r="A27" s="310"/>
      <c r="B27" s="126"/>
      <c r="C27" s="126"/>
      <c r="D27" s="309"/>
      <c r="E27" s="309"/>
      <c r="F27" s="309"/>
      <c r="G27" s="309"/>
      <c r="H27" s="309"/>
      <c r="I27" s="126"/>
      <c r="J27" s="12"/>
      <c r="O27" s="428" t="str">
        <f>O16</f>
        <v>ליום 31 בדצמבר</v>
      </c>
      <c r="P27" s="428"/>
      <c r="Q27" s="428"/>
    </row>
    <row r="28" spans="1:18">
      <c r="A28" s="310"/>
      <c r="B28" s="126"/>
      <c r="C28" s="126"/>
      <c r="D28" s="126"/>
      <c r="E28" s="126"/>
      <c r="F28" s="126"/>
      <c r="G28" s="126"/>
      <c r="H28" s="126"/>
      <c r="I28" s="126"/>
      <c r="J28" s="12"/>
      <c r="O28" s="133">
        <f>+מקרא!G13</f>
        <v>2022</v>
      </c>
      <c r="P28" s="133"/>
      <c r="Q28" s="133">
        <f>+מקרא!G14</f>
        <v>2021</v>
      </c>
    </row>
    <row r="29" spans="1:18">
      <c r="A29" s="310"/>
      <c r="B29" s="126"/>
      <c r="C29" s="126"/>
      <c r="D29" s="126"/>
      <c r="E29" s="126"/>
      <c r="F29" s="126"/>
      <c r="G29" s="126"/>
      <c r="H29" s="126"/>
      <c r="I29" s="126"/>
      <c r="J29" s="12"/>
      <c r="O29" s="397" t="str">
        <f>O18</f>
        <v>שקלים חדשים</v>
      </c>
      <c r="P29" s="397"/>
      <c r="Q29" s="397"/>
    </row>
    <row r="30" spans="1:18">
      <c r="A30" s="126"/>
      <c r="B30" s="126"/>
      <c r="C30" s="126"/>
      <c r="D30" s="234" t="s">
        <v>123</v>
      </c>
      <c r="E30" s="234"/>
      <c r="F30" s="234"/>
      <c r="G30" s="234"/>
      <c r="H30" s="234"/>
      <c r="I30" s="234"/>
    </row>
    <row r="31" spans="1:18">
      <c r="A31" s="126"/>
      <c r="B31" s="126"/>
      <c r="C31" s="126"/>
      <c r="D31" s="234"/>
      <c r="E31" s="234"/>
      <c r="F31" s="234"/>
      <c r="G31" s="234"/>
      <c r="H31" s="234"/>
      <c r="I31" s="234"/>
    </row>
    <row r="32" spans="1:18" ht="16.5" thickBot="1">
      <c r="A32" s="126"/>
      <c r="B32" s="126"/>
      <c r="C32" s="126"/>
      <c r="D32" s="234" t="s">
        <v>214</v>
      </c>
      <c r="E32" s="234"/>
      <c r="F32" s="234"/>
      <c r="G32" s="234"/>
      <c r="H32" s="234"/>
      <c r="I32" s="234"/>
      <c r="O32" s="234"/>
      <c r="P32" s="234"/>
      <c r="Q32" s="234"/>
    </row>
    <row r="33" spans="1:18" ht="16.5" thickTop="1">
      <c r="A33" s="126"/>
      <c r="B33" s="126"/>
      <c r="C33" s="126"/>
      <c r="D33" s="234"/>
      <c r="E33" s="234"/>
      <c r="F33" s="234"/>
      <c r="G33" s="234"/>
      <c r="H33" s="234"/>
      <c r="I33" s="234"/>
      <c r="O33" s="17"/>
      <c r="Q33" s="17"/>
    </row>
    <row r="34" spans="1:18">
      <c r="A34" s="126"/>
      <c r="B34" s="126"/>
      <c r="C34" s="126"/>
      <c r="D34" s="234" t="s">
        <v>141</v>
      </c>
      <c r="E34" s="234"/>
      <c r="F34" s="234"/>
      <c r="G34" s="234"/>
      <c r="H34" s="234"/>
      <c r="I34" s="234"/>
    </row>
    <row r="35" spans="1:18">
      <c r="A35" s="126"/>
      <c r="B35" s="126"/>
      <c r="C35" s="126"/>
      <c r="D35" s="234" t="s">
        <v>142</v>
      </c>
      <c r="E35" s="234"/>
      <c r="F35" s="234"/>
      <c r="G35" s="234"/>
      <c r="H35" s="234"/>
      <c r="I35" s="234"/>
      <c r="O35" s="234"/>
      <c r="P35" s="234"/>
      <c r="Q35" s="234"/>
    </row>
    <row r="36" spans="1:18">
      <c r="A36" s="126"/>
      <c r="B36" s="126"/>
      <c r="C36" s="126"/>
      <c r="D36" s="234" t="s">
        <v>156</v>
      </c>
      <c r="E36" s="234"/>
      <c r="F36" s="234"/>
      <c r="G36" s="234"/>
      <c r="H36" s="234"/>
      <c r="I36" s="234"/>
      <c r="O36" s="234"/>
      <c r="P36" s="234"/>
      <c r="Q36" s="234"/>
    </row>
    <row r="37" spans="1:18" ht="16.5" thickBot="1">
      <c r="A37" s="126"/>
      <c r="B37" s="126"/>
      <c r="C37" s="126"/>
      <c r="D37" s="126"/>
      <c r="E37" s="126"/>
      <c r="F37" s="126"/>
      <c r="G37" s="126"/>
      <c r="H37" s="126"/>
      <c r="I37" s="126"/>
      <c r="O37" s="199">
        <f>SUM(O35:O36)</f>
        <v>0</v>
      </c>
      <c r="P37" s="189"/>
      <c r="Q37" s="199">
        <f>SUM(Q35:Q36)</f>
        <v>0</v>
      </c>
    </row>
    <row r="38" spans="1:18" ht="5.25" customHeight="1" thickTop="1">
      <c r="A38" s="126"/>
      <c r="B38" s="126"/>
      <c r="C38" s="126"/>
      <c r="D38" s="126"/>
      <c r="E38" s="126"/>
      <c r="F38" s="126"/>
      <c r="G38" s="126"/>
      <c r="H38" s="126"/>
      <c r="I38" s="126"/>
    </row>
    <row r="39" spans="1:18">
      <c r="A39" s="126"/>
      <c r="B39" s="126"/>
      <c r="C39" s="319"/>
      <c r="D39" s="126"/>
      <c r="E39" s="126"/>
      <c r="F39" s="126"/>
      <c r="G39" s="126"/>
      <c r="H39" s="126"/>
      <c r="I39" s="126"/>
      <c r="L39" s="16"/>
      <c r="O39" s="16"/>
    </row>
    <row r="40" spans="1:18" ht="15.75" hidden="1" customHeight="1">
      <c r="A40" s="109"/>
      <c r="B40" s="127"/>
      <c r="C40" s="127"/>
      <c r="D40" s="127"/>
      <c r="E40" s="127"/>
      <c r="F40" s="127"/>
      <c r="G40" s="127"/>
      <c r="H40" s="127"/>
      <c r="I40" s="127"/>
      <c r="M40" s="10"/>
      <c r="N40" s="10"/>
      <c r="O40" s="10"/>
      <c r="P40" s="10"/>
      <c r="Q40" s="10"/>
    </row>
    <row r="41" spans="1:18" ht="15.75" hidden="1" customHeight="1">
      <c r="A41" s="109"/>
      <c r="B41" s="127"/>
      <c r="C41" s="127"/>
      <c r="D41" s="127"/>
      <c r="E41" s="127"/>
      <c r="F41" s="127"/>
      <c r="G41" s="127"/>
      <c r="H41" s="127"/>
      <c r="I41" s="127"/>
    </row>
    <row r="42" spans="1:18">
      <c r="A42" s="359" t="s">
        <v>0</v>
      </c>
      <c r="B42" s="320"/>
      <c r="C42" s="309">
        <v>6</v>
      </c>
      <c r="D42" s="360" t="s">
        <v>236</v>
      </c>
      <c r="E42" s="359"/>
      <c r="F42" s="359"/>
      <c r="G42" s="359"/>
      <c r="H42" s="359"/>
      <c r="I42" s="359"/>
      <c r="J42" s="359"/>
      <c r="K42" s="320"/>
      <c r="L42" s="320"/>
      <c r="M42" s="320"/>
      <c r="N42" s="320"/>
      <c r="O42" s="320"/>
      <c r="P42" s="320"/>
      <c r="Q42" s="320"/>
      <c r="R42" s="320"/>
    </row>
    <row r="43" spans="1:18" ht="37.5" customHeight="1">
      <c r="A43" s="320"/>
      <c r="B43" s="320"/>
      <c r="C43" s="320"/>
      <c r="D43" s="431" t="s">
        <v>2324</v>
      </c>
      <c r="E43" s="431"/>
      <c r="F43" s="431"/>
      <c r="G43" s="431"/>
      <c r="H43" s="431"/>
      <c r="I43" s="431"/>
      <c r="J43" s="431"/>
      <c r="K43" s="431"/>
      <c r="L43" s="431"/>
      <c r="M43" s="431"/>
      <c r="N43" s="431"/>
      <c r="O43" s="431"/>
      <c r="P43" s="431"/>
      <c r="Q43" s="431"/>
      <c r="R43" s="431"/>
    </row>
    <row r="44" spans="1:18">
      <c r="A44" s="126"/>
      <c r="B44" s="126"/>
      <c r="C44" s="126"/>
      <c r="D44" s="126"/>
      <c r="E44" s="126"/>
      <c r="F44" s="126"/>
      <c r="G44" s="126"/>
      <c r="H44" s="126"/>
      <c r="I44" s="126"/>
    </row>
    <row r="45" spans="1:18">
      <c r="A45" s="310" t="s">
        <v>0</v>
      </c>
      <c r="B45" s="126"/>
      <c r="C45" s="309">
        <v>7</v>
      </c>
      <c r="D45" s="315" t="s">
        <v>237</v>
      </c>
      <c r="E45" s="234"/>
      <c r="F45" s="234"/>
      <c r="G45" s="234"/>
      <c r="H45" s="234"/>
      <c r="I45" s="234"/>
      <c r="J45" s="234"/>
    </row>
    <row r="46" spans="1:18" ht="15.75" hidden="1" customHeight="1">
      <c r="A46" s="109"/>
      <c r="B46" s="127"/>
      <c r="C46" s="127"/>
      <c r="D46" s="127"/>
      <c r="E46" s="127"/>
      <c r="F46" s="127"/>
      <c r="G46" s="127"/>
      <c r="H46" s="127"/>
      <c r="I46" s="127"/>
      <c r="L46" s="28"/>
      <c r="M46" s="429"/>
      <c r="N46" s="429"/>
      <c r="O46" s="429"/>
      <c r="P46" s="429"/>
      <c r="Q46" s="429"/>
    </row>
    <row r="47" spans="1:18" ht="15.75" hidden="1" customHeight="1">
      <c r="A47" s="109"/>
      <c r="B47" s="127"/>
      <c r="C47" s="127"/>
      <c r="D47" s="127"/>
      <c r="E47" s="127"/>
      <c r="F47" s="127"/>
      <c r="G47" s="127"/>
      <c r="H47" s="127"/>
      <c r="I47" s="127"/>
      <c r="M47" s="18"/>
      <c r="N47" s="15"/>
      <c r="O47" s="18"/>
      <c r="Q47" s="18"/>
    </row>
    <row r="48" spans="1:18" ht="15.75" hidden="1" customHeight="1">
      <c r="A48" s="109"/>
      <c r="B48" s="127"/>
      <c r="C48" s="127"/>
      <c r="D48" s="127"/>
      <c r="E48" s="127"/>
      <c r="F48" s="127"/>
      <c r="G48" s="127"/>
      <c r="H48" s="127"/>
      <c r="I48" s="127"/>
      <c r="M48" s="15"/>
      <c r="N48" s="10"/>
      <c r="O48" s="15"/>
      <c r="Q48" s="15"/>
    </row>
    <row r="49" spans="1:18" ht="15.75" hidden="1" customHeight="1">
      <c r="A49" s="109"/>
      <c r="B49" s="127"/>
      <c r="C49" s="127"/>
      <c r="D49" s="127"/>
      <c r="E49" s="127"/>
      <c r="F49" s="127"/>
      <c r="G49" s="127"/>
      <c r="H49" s="127"/>
      <c r="I49" s="127"/>
      <c r="M49" s="430"/>
      <c r="N49" s="430"/>
      <c r="O49" s="430"/>
      <c r="P49" s="430"/>
      <c r="Q49" s="430"/>
    </row>
    <row r="50" spans="1:18" ht="15.75" hidden="1" customHeight="1">
      <c r="A50" s="109"/>
      <c r="B50" s="127"/>
      <c r="C50" s="127"/>
      <c r="D50" s="127"/>
      <c r="E50" s="127"/>
      <c r="F50" s="127"/>
      <c r="G50" s="127"/>
      <c r="H50" s="127"/>
      <c r="I50" s="127"/>
    </row>
    <row r="51" spans="1:18">
      <c r="A51" s="107"/>
      <c r="B51" s="107"/>
      <c r="C51" s="107"/>
      <c r="D51" s="107" t="s">
        <v>163</v>
      </c>
      <c r="E51" s="107"/>
      <c r="F51" s="107"/>
      <c r="G51" s="107"/>
      <c r="H51" s="107"/>
      <c r="I51" s="107"/>
    </row>
    <row r="52" spans="1:18" ht="19.5" customHeight="1">
      <c r="B52" s="107"/>
      <c r="C52" s="107"/>
      <c r="D52" s="426"/>
      <c r="E52" s="426"/>
      <c r="F52" s="426"/>
      <c r="G52" s="426"/>
      <c r="H52" s="426"/>
      <c r="I52" s="426"/>
      <c r="J52" s="426"/>
      <c r="K52" s="426"/>
      <c r="L52" s="426"/>
      <c r="M52" s="426"/>
      <c r="N52" s="426"/>
      <c r="O52" s="426"/>
      <c r="P52" s="426"/>
      <c r="Q52" s="426"/>
      <c r="R52" s="426"/>
    </row>
    <row r="53" spans="1:18" ht="19.5" customHeight="1">
      <c r="B53" s="107"/>
      <c r="C53" s="107"/>
      <c r="D53" s="426"/>
      <c r="E53" s="426"/>
      <c r="F53" s="426"/>
      <c r="G53" s="426"/>
      <c r="H53" s="426"/>
      <c r="I53" s="426"/>
      <c r="J53" s="426"/>
      <c r="K53" s="426"/>
      <c r="L53" s="426"/>
      <c r="M53" s="426"/>
      <c r="N53" s="426"/>
      <c r="O53" s="426"/>
      <c r="P53" s="426"/>
      <c r="Q53" s="426"/>
      <c r="R53" s="426"/>
    </row>
    <row r="54" spans="1:18">
      <c r="D54" s="426"/>
      <c r="E54" s="426"/>
      <c r="F54" s="426"/>
      <c r="G54" s="426"/>
      <c r="H54" s="426"/>
      <c r="I54" s="426"/>
      <c r="J54" s="426"/>
      <c r="K54" s="426"/>
      <c r="L54" s="426"/>
      <c r="M54" s="426"/>
      <c r="N54" s="426"/>
      <c r="O54" s="426"/>
      <c r="P54" s="426"/>
      <c r="Q54" s="426"/>
      <c r="R54" s="426"/>
    </row>
    <row r="55" spans="1:18" ht="11.25" hidden="1" customHeight="1">
      <c r="C55" s="9"/>
      <c r="D55" s="426"/>
      <c r="E55" s="426"/>
      <c r="F55" s="426"/>
      <c r="G55" s="426"/>
      <c r="H55" s="426"/>
      <c r="I55" s="426"/>
      <c r="J55" s="426"/>
      <c r="K55" s="426"/>
      <c r="L55" s="426"/>
      <c r="M55" s="426"/>
      <c r="N55" s="426"/>
      <c r="O55" s="426"/>
      <c r="P55" s="426"/>
      <c r="Q55" s="426"/>
      <c r="R55" s="426"/>
    </row>
    <row r="56" spans="1:18" ht="12" hidden="1" customHeight="1">
      <c r="D56" s="426"/>
      <c r="E56" s="426"/>
      <c r="F56" s="426"/>
      <c r="G56" s="426"/>
      <c r="H56" s="426"/>
      <c r="I56" s="426"/>
      <c r="J56" s="426"/>
      <c r="K56" s="426"/>
      <c r="L56" s="426"/>
      <c r="M56" s="426"/>
      <c r="N56" s="426"/>
      <c r="O56" s="426"/>
      <c r="P56" s="426"/>
      <c r="Q56" s="426"/>
      <c r="R56" s="426"/>
    </row>
    <row r="57" spans="1:18">
      <c r="D57" s="426"/>
      <c r="E57" s="426"/>
      <c r="F57" s="426"/>
      <c r="G57" s="426"/>
      <c r="H57" s="426"/>
      <c r="I57" s="426"/>
      <c r="J57" s="426"/>
      <c r="K57" s="426"/>
      <c r="L57" s="426"/>
      <c r="M57" s="426"/>
      <c r="N57" s="426"/>
      <c r="O57" s="426"/>
      <c r="P57" s="426"/>
      <c r="Q57" s="426"/>
      <c r="R57" s="426"/>
    </row>
    <row r="58" spans="1:18">
      <c r="D58" s="426"/>
      <c r="E58" s="426"/>
      <c r="F58" s="426"/>
      <c r="G58" s="426"/>
      <c r="H58" s="426"/>
      <c r="I58" s="426"/>
      <c r="J58" s="426"/>
      <c r="K58" s="426"/>
      <c r="L58" s="426"/>
      <c r="M58" s="426"/>
      <c r="N58" s="426"/>
      <c r="O58" s="426"/>
      <c r="P58" s="426"/>
      <c r="Q58" s="426"/>
      <c r="R58" s="426"/>
    </row>
    <row r="59" spans="1:18">
      <c r="D59" s="426"/>
      <c r="E59" s="426"/>
      <c r="F59" s="426"/>
      <c r="G59" s="426"/>
      <c r="H59" s="426"/>
      <c r="I59" s="426"/>
      <c r="J59" s="426"/>
      <c r="K59" s="426"/>
      <c r="L59" s="426"/>
      <c r="M59" s="426"/>
      <c r="N59" s="426"/>
      <c r="O59" s="426"/>
      <c r="P59" s="426"/>
      <c r="Q59" s="426"/>
      <c r="R59" s="426"/>
    </row>
    <row r="60" spans="1:18">
      <c r="D60" s="426"/>
      <c r="E60" s="426"/>
      <c r="F60" s="426"/>
      <c r="G60" s="426"/>
      <c r="H60" s="426"/>
      <c r="I60" s="426"/>
      <c r="J60" s="426"/>
      <c r="K60" s="426"/>
      <c r="L60" s="426"/>
      <c r="M60" s="426"/>
      <c r="N60" s="426"/>
      <c r="O60" s="426"/>
      <c r="P60" s="426"/>
      <c r="Q60" s="426"/>
      <c r="R60" s="426"/>
    </row>
    <row r="61" spans="1:18">
      <c r="D61" s="426"/>
      <c r="E61" s="426"/>
      <c r="F61" s="426"/>
      <c r="G61" s="426"/>
      <c r="H61" s="426"/>
      <c r="I61" s="426"/>
      <c r="J61" s="426"/>
      <c r="K61" s="426"/>
      <c r="L61" s="426"/>
      <c r="M61" s="426"/>
      <c r="N61" s="426"/>
      <c r="O61" s="426"/>
      <c r="P61" s="426"/>
      <c r="Q61" s="426"/>
      <c r="R61" s="426"/>
    </row>
    <row r="62" spans="1:18">
      <c r="D62" s="426"/>
      <c r="E62" s="426"/>
      <c r="F62" s="426"/>
      <c r="G62" s="426"/>
      <c r="H62" s="426"/>
      <c r="I62" s="426"/>
      <c r="J62" s="426"/>
      <c r="K62" s="426"/>
      <c r="L62" s="426"/>
      <c r="M62" s="426"/>
      <c r="N62" s="426"/>
      <c r="O62" s="426"/>
      <c r="P62" s="426"/>
      <c r="Q62" s="426"/>
      <c r="R62" s="286"/>
    </row>
    <row r="63" spans="1:18">
      <c r="D63" s="426"/>
      <c r="E63" s="426"/>
      <c r="F63" s="426"/>
      <c r="G63" s="426"/>
      <c r="H63" s="426"/>
      <c r="I63" s="426"/>
      <c r="J63" s="426"/>
      <c r="K63" s="426"/>
      <c r="L63" s="426"/>
      <c r="M63" s="426"/>
      <c r="N63" s="426"/>
      <c r="O63" s="426"/>
      <c r="P63" s="426"/>
      <c r="Q63" s="426"/>
      <c r="R63" s="286"/>
    </row>
    <row r="64" spans="1:18">
      <c r="A64" s="310" t="s">
        <v>0</v>
      </c>
      <c r="B64" s="126"/>
      <c r="C64" s="309">
        <v>8</v>
      </c>
      <c r="D64" s="315" t="s">
        <v>238</v>
      </c>
      <c r="E64" s="315"/>
      <c r="F64" s="315"/>
      <c r="G64" s="315"/>
      <c r="H64" s="315"/>
      <c r="I64" s="315"/>
      <c r="J64" s="315"/>
      <c r="K64" s="315"/>
    </row>
    <row r="65" spans="1:18">
      <c r="A65" s="107"/>
      <c r="B65" s="107"/>
      <c r="C65" s="107"/>
      <c r="D65" s="107" t="s">
        <v>163</v>
      </c>
      <c r="E65" s="107"/>
      <c r="F65" s="107"/>
      <c r="G65" s="107"/>
      <c r="H65" s="107"/>
      <c r="I65" s="107"/>
    </row>
    <row r="66" spans="1:18">
      <c r="B66" s="107"/>
      <c r="C66" s="107"/>
      <c r="D66" s="426"/>
      <c r="E66" s="426"/>
      <c r="F66" s="426"/>
      <c r="G66" s="426"/>
      <c r="H66" s="426"/>
      <c r="I66" s="426"/>
      <c r="J66" s="426"/>
      <c r="K66" s="426"/>
      <c r="L66" s="426"/>
      <c r="M66" s="426"/>
      <c r="N66" s="426"/>
      <c r="O66" s="426"/>
      <c r="P66" s="426"/>
      <c r="Q66" s="426"/>
      <c r="R66" s="426"/>
    </row>
    <row r="67" spans="1:18">
      <c r="B67" s="107"/>
      <c r="C67" s="107"/>
      <c r="D67" s="426"/>
      <c r="E67" s="426"/>
      <c r="F67" s="426"/>
      <c r="G67" s="426"/>
      <c r="H67" s="426"/>
      <c r="I67" s="426"/>
      <c r="J67" s="426"/>
      <c r="K67" s="426"/>
      <c r="L67" s="426"/>
      <c r="M67" s="426"/>
      <c r="N67" s="426"/>
      <c r="O67" s="426"/>
      <c r="P67" s="426"/>
      <c r="Q67" s="426"/>
      <c r="R67" s="426"/>
    </row>
    <row r="68" spans="1:18">
      <c r="D68" s="426"/>
      <c r="E68" s="426"/>
      <c r="F68" s="426"/>
      <c r="G68" s="426"/>
      <c r="H68" s="426"/>
      <c r="I68" s="426"/>
      <c r="J68" s="426"/>
      <c r="K68" s="426"/>
      <c r="L68" s="426"/>
      <c r="M68" s="426"/>
      <c r="N68" s="426"/>
      <c r="O68" s="426"/>
      <c r="P68" s="426"/>
      <c r="Q68" s="426"/>
      <c r="R68" s="426"/>
    </row>
    <row r="69" spans="1:18">
      <c r="C69" s="9"/>
      <c r="D69" s="426"/>
      <c r="E69" s="426"/>
      <c r="F69" s="426"/>
      <c r="G69" s="426"/>
      <c r="H69" s="426"/>
      <c r="I69" s="426"/>
      <c r="J69" s="426"/>
      <c r="K69" s="426"/>
      <c r="L69" s="426"/>
      <c r="M69" s="426"/>
      <c r="N69" s="426"/>
      <c r="O69" s="426"/>
      <c r="P69" s="426"/>
      <c r="Q69" s="426"/>
      <c r="R69" s="426"/>
    </row>
    <row r="70" spans="1:18">
      <c r="D70" s="426"/>
      <c r="E70" s="426"/>
      <c r="F70" s="426"/>
      <c r="G70" s="426"/>
      <c r="H70" s="426"/>
      <c r="I70" s="426"/>
      <c r="J70" s="426"/>
      <c r="K70" s="426"/>
      <c r="L70" s="426"/>
      <c r="M70" s="426"/>
      <c r="N70" s="426"/>
      <c r="O70" s="426"/>
      <c r="P70" s="426"/>
      <c r="Q70" s="426"/>
      <c r="R70" s="426"/>
    </row>
    <row r="71" spans="1:18">
      <c r="D71" s="426"/>
      <c r="E71" s="426"/>
      <c r="F71" s="426"/>
      <c r="G71" s="426"/>
      <c r="H71" s="426"/>
      <c r="I71" s="426"/>
      <c r="J71" s="426"/>
      <c r="K71" s="426"/>
      <c r="L71" s="426"/>
      <c r="M71" s="426"/>
      <c r="N71" s="426"/>
      <c r="O71" s="426"/>
      <c r="P71" s="426"/>
      <c r="Q71" s="426"/>
      <c r="R71" s="426"/>
    </row>
    <row r="72" spans="1:18">
      <c r="D72" s="426"/>
      <c r="E72" s="426"/>
      <c r="F72" s="426"/>
      <c r="G72" s="426"/>
      <c r="H72" s="426"/>
      <c r="I72" s="426"/>
      <c r="J72" s="426"/>
      <c r="K72" s="426"/>
      <c r="L72" s="426"/>
      <c r="M72" s="426"/>
      <c r="N72" s="426"/>
      <c r="O72" s="426"/>
      <c r="P72" s="426"/>
      <c r="Q72" s="426"/>
      <c r="R72" s="426"/>
    </row>
    <row r="73" spans="1:18" ht="2.25" customHeight="1">
      <c r="D73" s="426"/>
      <c r="E73" s="426"/>
      <c r="F73" s="426"/>
      <c r="G73" s="426"/>
      <c r="H73" s="426"/>
      <c r="I73" s="426"/>
      <c r="J73" s="426"/>
      <c r="K73" s="426"/>
      <c r="L73" s="426"/>
      <c r="M73" s="426"/>
      <c r="N73" s="426"/>
      <c r="O73" s="426"/>
      <c r="P73" s="426"/>
      <c r="Q73" s="426"/>
      <c r="R73" s="426"/>
    </row>
    <row r="74" spans="1:18">
      <c r="D74" s="426"/>
      <c r="E74" s="426"/>
      <c r="F74" s="426"/>
      <c r="G74" s="426"/>
      <c r="H74" s="426"/>
      <c r="I74" s="426"/>
      <c r="J74" s="426"/>
      <c r="K74" s="426"/>
      <c r="L74" s="426"/>
      <c r="M74" s="426"/>
      <c r="N74" s="426"/>
      <c r="O74" s="426"/>
      <c r="P74" s="426"/>
      <c r="Q74" s="426"/>
      <c r="R74" s="426"/>
    </row>
    <row r="75" spans="1:18">
      <c r="D75" s="426"/>
      <c r="E75" s="426"/>
      <c r="F75" s="426"/>
      <c r="G75" s="426"/>
      <c r="H75" s="426"/>
      <c r="I75" s="426"/>
      <c r="J75" s="426"/>
      <c r="K75" s="426"/>
      <c r="L75" s="426"/>
      <c r="M75" s="426"/>
      <c r="N75" s="426"/>
      <c r="O75" s="426"/>
      <c r="P75" s="426"/>
      <c r="Q75" s="426"/>
      <c r="R75" s="426"/>
    </row>
    <row r="76" spans="1:18">
      <c r="D76" s="426"/>
      <c r="E76" s="426"/>
      <c r="F76" s="426"/>
      <c r="G76" s="426"/>
      <c r="H76" s="426"/>
      <c r="I76" s="426"/>
      <c r="J76" s="426"/>
      <c r="K76" s="426"/>
      <c r="L76" s="426"/>
      <c r="M76" s="426"/>
      <c r="N76" s="426"/>
      <c r="O76" s="426"/>
      <c r="P76" s="426"/>
      <c r="Q76" s="426"/>
      <c r="R76" s="286"/>
    </row>
    <row r="77" spans="1:18">
      <c r="D77" s="426"/>
      <c r="E77" s="426"/>
      <c r="F77" s="426"/>
      <c r="G77" s="426"/>
      <c r="H77" s="426"/>
      <c r="I77" s="426"/>
      <c r="J77" s="426"/>
      <c r="K77" s="426"/>
      <c r="L77" s="426"/>
      <c r="M77" s="426"/>
      <c r="N77" s="426"/>
      <c r="O77" s="426"/>
      <c r="P77" s="426"/>
      <c r="Q77" s="426"/>
      <c r="R77" s="286"/>
    </row>
    <row r="78" spans="1:18">
      <c r="A78" s="264">
        <f>A18</f>
        <v>0</v>
      </c>
      <c r="B78" s="264"/>
      <c r="C78" s="264"/>
      <c r="D78" s="264">
        <f>D18</f>
        <v>0</v>
      </c>
      <c r="E78" s="264"/>
      <c r="F78" s="264"/>
      <c r="G78" s="264"/>
      <c r="H78" s="264"/>
      <c r="I78" s="264"/>
      <c r="J78" s="264"/>
      <c r="K78" s="264"/>
      <c r="L78" s="264"/>
      <c r="M78" s="281"/>
      <c r="N78" s="281">
        <f>N18</f>
        <v>0</v>
      </c>
      <c r="O78" s="433" t="str">
        <f>IF(A75=0,"",O18)</f>
        <v/>
      </c>
      <c r="P78" s="433">
        <f>P18</f>
        <v>0</v>
      </c>
      <c r="Q78" s="433">
        <f>Q18</f>
        <v>0</v>
      </c>
      <c r="R78" s="264">
        <f>R18</f>
        <v>0</v>
      </c>
    </row>
    <row r="79" spans="1:18">
      <c r="A79" s="310" t="s">
        <v>0</v>
      </c>
      <c r="B79" s="126"/>
      <c r="C79" s="309"/>
      <c r="D79" s="311"/>
      <c r="E79" s="311"/>
      <c r="F79" s="311"/>
      <c r="G79" s="311"/>
      <c r="H79" s="311"/>
      <c r="I79" s="311"/>
      <c r="J79" s="264"/>
      <c r="K79" s="264"/>
      <c r="L79" s="264"/>
      <c r="M79" s="281"/>
      <c r="N79" s="281"/>
      <c r="O79" s="306"/>
      <c r="P79" s="306"/>
      <c r="Q79" s="306"/>
      <c r="R79" s="264"/>
    </row>
    <row r="80" spans="1:18">
      <c r="A80" s="281"/>
      <c r="B80" s="281"/>
      <c r="C80" s="281"/>
      <c r="D80" s="264" t="str">
        <f>D65</f>
        <v xml:space="preserve">ימולא לפי הצורך </v>
      </c>
      <c r="E80" s="281"/>
      <c r="F80" s="281"/>
      <c r="G80" s="281"/>
      <c r="H80" s="281"/>
      <c r="I80" s="281"/>
      <c r="J80" s="264"/>
      <c r="K80" s="264"/>
      <c r="L80" s="264"/>
      <c r="M80" s="281"/>
      <c r="N80" s="281"/>
      <c r="O80" s="306"/>
      <c r="P80" s="306"/>
      <c r="Q80" s="306"/>
      <c r="R80" s="264"/>
    </row>
    <row r="81" spans="1:18">
      <c r="A81" s="264"/>
      <c r="B81" s="264"/>
      <c r="C81" s="426"/>
      <c r="D81" s="426"/>
      <c r="E81" s="426"/>
      <c r="F81" s="426"/>
      <c r="G81" s="426"/>
      <c r="H81" s="426"/>
      <c r="I81" s="426"/>
      <c r="J81" s="426"/>
      <c r="K81" s="426"/>
      <c r="L81" s="426"/>
      <c r="M81" s="426"/>
      <c r="N81" s="426"/>
      <c r="O81" s="426"/>
      <c r="P81" s="426"/>
      <c r="Q81" s="426"/>
      <c r="R81" s="264"/>
    </row>
    <row r="82" spans="1:18">
      <c r="A82" s="264"/>
      <c r="B82" s="264"/>
      <c r="C82" s="426"/>
      <c r="D82" s="426"/>
      <c r="E82" s="426"/>
      <c r="F82" s="426"/>
      <c r="G82" s="426"/>
      <c r="H82" s="426"/>
      <c r="I82" s="426"/>
      <c r="J82" s="426"/>
      <c r="K82" s="426"/>
      <c r="L82" s="426"/>
      <c r="M82" s="426"/>
      <c r="N82" s="426"/>
      <c r="O82" s="426"/>
      <c r="P82" s="426"/>
      <c r="Q82" s="426"/>
      <c r="R82" s="264"/>
    </row>
    <row r="83" spans="1:18">
      <c r="A83" s="264"/>
      <c r="B83" s="264"/>
      <c r="C83" s="426"/>
      <c r="D83" s="426"/>
      <c r="E83" s="426"/>
      <c r="F83" s="426"/>
      <c r="G83" s="426"/>
      <c r="H83" s="426"/>
      <c r="I83" s="426"/>
      <c r="J83" s="426"/>
      <c r="K83" s="426"/>
      <c r="L83" s="426"/>
      <c r="M83" s="426"/>
      <c r="N83" s="426"/>
      <c r="O83" s="426"/>
      <c r="P83" s="426"/>
      <c r="Q83" s="426"/>
      <c r="R83" s="264"/>
    </row>
    <row r="84" spans="1:18">
      <c r="A84" s="264"/>
      <c r="B84" s="264"/>
      <c r="C84" s="426"/>
      <c r="D84" s="426"/>
      <c r="E84" s="426"/>
      <c r="F84" s="426"/>
      <c r="G84" s="426"/>
      <c r="H84" s="426"/>
      <c r="I84" s="426"/>
      <c r="J84" s="426"/>
      <c r="K84" s="426"/>
      <c r="L84" s="426"/>
      <c r="M84" s="426"/>
      <c r="N84" s="426"/>
      <c r="O84" s="426"/>
      <c r="P84" s="426"/>
      <c r="Q84" s="426"/>
      <c r="R84" s="264"/>
    </row>
    <row r="85" spans="1:18">
      <c r="A85" s="264"/>
      <c r="B85" s="264"/>
      <c r="C85" s="426"/>
      <c r="D85" s="426"/>
      <c r="E85" s="426"/>
      <c r="F85" s="426"/>
      <c r="G85" s="426"/>
      <c r="H85" s="426"/>
      <c r="I85" s="426"/>
      <c r="J85" s="426"/>
      <c r="K85" s="426"/>
      <c r="L85" s="426"/>
      <c r="M85" s="426"/>
      <c r="N85" s="426"/>
      <c r="O85" s="426"/>
      <c r="P85" s="426"/>
      <c r="Q85" s="426"/>
      <c r="R85" s="264"/>
    </row>
    <row r="86" spans="1:18">
      <c r="A86" s="264"/>
      <c r="B86" s="264"/>
      <c r="C86" s="426"/>
      <c r="D86" s="426"/>
      <c r="E86" s="426"/>
      <c r="F86" s="426"/>
      <c r="G86" s="426"/>
      <c r="H86" s="426"/>
      <c r="I86" s="426"/>
      <c r="J86" s="426"/>
      <c r="K86" s="426"/>
      <c r="L86" s="426"/>
      <c r="M86" s="426"/>
      <c r="N86" s="426"/>
      <c r="O86" s="426"/>
      <c r="P86" s="426"/>
      <c r="Q86" s="426"/>
      <c r="R86" s="264"/>
    </row>
    <row r="87" spans="1:18">
      <c r="A87" s="264"/>
      <c r="B87" s="264"/>
      <c r="C87" s="426"/>
      <c r="D87" s="426"/>
      <c r="E87" s="426"/>
      <c r="F87" s="426"/>
      <c r="G87" s="426"/>
      <c r="H87" s="426"/>
      <c r="I87" s="426"/>
      <c r="J87" s="426"/>
      <c r="K87" s="426"/>
      <c r="L87" s="426"/>
      <c r="M87" s="426"/>
      <c r="N87" s="426"/>
      <c r="O87" s="426"/>
      <c r="P87" s="426"/>
      <c r="Q87" s="426"/>
      <c r="R87" s="264"/>
    </row>
    <row r="88" spans="1:18">
      <c r="A88" s="264"/>
      <c r="B88" s="264"/>
      <c r="C88" s="426"/>
      <c r="D88" s="426"/>
      <c r="E88" s="426"/>
      <c r="F88" s="426"/>
      <c r="G88" s="426"/>
      <c r="H88" s="426"/>
      <c r="I88" s="426"/>
      <c r="J88" s="426"/>
      <c r="K88" s="426"/>
      <c r="L88" s="426"/>
      <c r="M88" s="426"/>
      <c r="N88" s="426"/>
      <c r="O88" s="426"/>
      <c r="P88" s="426"/>
      <c r="Q88" s="426"/>
      <c r="R88" s="264"/>
    </row>
    <row r="89" spans="1:18">
      <c r="A89" s="264"/>
      <c r="B89" s="264"/>
      <c r="C89" s="426"/>
      <c r="D89" s="426"/>
      <c r="E89" s="426"/>
      <c r="F89" s="426"/>
      <c r="G89" s="426"/>
      <c r="H89" s="426"/>
      <c r="I89" s="426"/>
      <c r="J89" s="426"/>
      <c r="K89" s="426"/>
      <c r="L89" s="426"/>
      <c r="M89" s="426"/>
      <c r="N89" s="426"/>
      <c r="O89" s="426"/>
      <c r="P89" s="426"/>
      <c r="Q89" s="426"/>
      <c r="R89" s="264"/>
    </row>
    <row r="90" spans="1:18">
      <c r="A90" s="264"/>
      <c r="B90" s="264"/>
      <c r="C90" s="426"/>
      <c r="D90" s="426"/>
      <c r="E90" s="426"/>
      <c r="F90" s="426"/>
      <c r="G90" s="426"/>
      <c r="H90" s="426"/>
      <c r="I90" s="426"/>
      <c r="J90" s="426"/>
      <c r="K90" s="426"/>
      <c r="L90" s="426"/>
      <c r="M90" s="426"/>
      <c r="N90" s="426"/>
      <c r="O90" s="426"/>
      <c r="P90" s="426"/>
      <c r="Q90" s="426"/>
      <c r="R90" s="264"/>
    </row>
    <row r="91" spans="1:18">
      <c r="A91" s="264"/>
      <c r="B91" s="264"/>
      <c r="C91" s="426"/>
      <c r="D91" s="426"/>
      <c r="E91" s="426"/>
      <c r="F91" s="426"/>
      <c r="G91" s="426"/>
      <c r="H91" s="426"/>
      <c r="I91" s="426"/>
      <c r="J91" s="426"/>
      <c r="K91" s="426"/>
      <c r="L91" s="426"/>
      <c r="M91" s="426"/>
      <c r="N91" s="426"/>
      <c r="O91" s="426"/>
      <c r="P91" s="426"/>
      <c r="Q91" s="426"/>
      <c r="R91" s="264"/>
    </row>
    <row r="92" spans="1:18">
      <c r="A92" s="264"/>
      <c r="B92" s="264"/>
      <c r="C92" s="426"/>
      <c r="D92" s="426"/>
      <c r="E92" s="426"/>
      <c r="F92" s="426"/>
      <c r="G92" s="426"/>
      <c r="H92" s="426"/>
      <c r="I92" s="426"/>
      <c r="J92" s="426"/>
      <c r="K92" s="426"/>
      <c r="L92" s="426"/>
      <c r="M92" s="426"/>
      <c r="N92" s="426"/>
      <c r="O92" s="426"/>
      <c r="P92" s="426"/>
      <c r="Q92" s="426"/>
      <c r="R92" s="264"/>
    </row>
    <row r="93" spans="1:18">
      <c r="A93" s="264"/>
      <c r="B93" s="264"/>
      <c r="C93" s="426"/>
      <c r="D93" s="426"/>
      <c r="E93" s="426"/>
      <c r="F93" s="426"/>
      <c r="G93" s="426"/>
      <c r="H93" s="426"/>
      <c r="I93" s="426"/>
      <c r="J93" s="426"/>
      <c r="K93" s="426"/>
      <c r="L93" s="426"/>
      <c r="M93" s="426"/>
      <c r="N93" s="426"/>
      <c r="O93" s="426"/>
      <c r="P93" s="426"/>
      <c r="Q93" s="426"/>
      <c r="R93" s="264"/>
    </row>
    <row r="94" spans="1:18">
      <c r="A94" s="377"/>
      <c r="B94" s="377"/>
      <c r="C94" s="426"/>
      <c r="D94" s="426"/>
      <c r="E94" s="426"/>
      <c r="F94" s="426"/>
      <c r="G94" s="426"/>
      <c r="H94" s="426"/>
      <c r="I94" s="426"/>
      <c r="J94" s="426"/>
      <c r="K94" s="426"/>
      <c r="L94" s="426"/>
      <c r="M94" s="426"/>
      <c r="N94" s="426"/>
      <c r="O94" s="426"/>
      <c r="P94" s="426"/>
      <c r="Q94" s="426"/>
      <c r="R94" s="264"/>
    </row>
    <row r="95" spans="1:18">
      <c r="A95" s="107"/>
      <c r="B95" s="107"/>
      <c r="C95" s="107"/>
      <c r="D95" s="107"/>
      <c r="E95" s="107"/>
      <c r="F95" s="107"/>
      <c r="G95" s="107"/>
      <c r="H95" s="107"/>
      <c r="I95" s="107"/>
      <c r="J95" s="107"/>
      <c r="K95" s="107"/>
      <c r="L95" s="107"/>
      <c r="M95" s="107"/>
      <c r="N95" s="107"/>
      <c r="O95" s="107"/>
      <c r="P95" s="107"/>
      <c r="Q95" s="107"/>
    </row>
    <row r="96" spans="1:18">
      <c r="A96" s="107"/>
      <c r="B96" s="107"/>
      <c r="C96" s="107"/>
      <c r="D96" s="107"/>
      <c r="E96" s="107"/>
      <c r="F96" s="107"/>
      <c r="G96" s="107"/>
      <c r="H96" s="107"/>
      <c r="I96" s="107"/>
      <c r="J96" s="107"/>
      <c r="K96" s="107"/>
      <c r="L96" s="107"/>
      <c r="M96" s="107"/>
      <c r="N96" s="107"/>
      <c r="O96" s="107"/>
      <c r="P96" s="107"/>
      <c r="Q96" s="107"/>
    </row>
    <row r="97" spans="1:17">
      <c r="A97" s="107"/>
      <c r="B97" s="107"/>
      <c r="C97" s="107"/>
      <c r="D97" s="107"/>
      <c r="E97" s="107"/>
      <c r="F97" s="107"/>
      <c r="G97" s="107"/>
      <c r="H97" s="107"/>
      <c r="I97" s="107"/>
      <c r="J97" s="107"/>
      <c r="K97" s="107"/>
      <c r="L97" s="107"/>
      <c r="M97" s="107"/>
      <c r="N97" s="107"/>
      <c r="O97" s="107"/>
      <c r="P97" s="107"/>
      <c r="Q97" s="107"/>
    </row>
    <row r="98" spans="1:17">
      <c r="A98" s="107"/>
      <c r="B98" s="107"/>
      <c r="C98" s="107"/>
      <c r="D98" s="107"/>
      <c r="E98" s="107"/>
      <c r="F98" s="107"/>
      <c r="G98" s="107"/>
      <c r="H98" s="107"/>
      <c r="I98" s="107"/>
      <c r="J98" s="107"/>
      <c r="K98" s="107"/>
      <c r="L98" s="107"/>
      <c r="M98" s="107"/>
      <c r="N98" s="107"/>
      <c r="O98" s="107"/>
      <c r="P98" s="107"/>
      <c r="Q98" s="107"/>
    </row>
    <row r="99" spans="1:17">
      <c r="A99" s="107"/>
      <c r="B99" s="107"/>
      <c r="C99" s="107"/>
      <c r="D99" s="107"/>
      <c r="E99" s="107"/>
      <c r="F99" s="107"/>
      <c r="G99" s="107"/>
      <c r="H99" s="107"/>
      <c r="I99" s="107"/>
      <c r="J99" s="107"/>
      <c r="K99" s="107"/>
      <c r="L99" s="107"/>
      <c r="M99" s="107"/>
      <c r="N99" s="107"/>
      <c r="O99" s="107"/>
      <c r="P99" s="107"/>
      <c r="Q99" s="107"/>
    </row>
    <row r="100" spans="1:17">
      <c r="A100" s="107"/>
      <c r="B100" s="107"/>
      <c r="C100" s="107"/>
      <c r="D100" s="107"/>
      <c r="E100" s="107"/>
      <c r="F100" s="107"/>
      <c r="G100" s="107"/>
      <c r="H100" s="107"/>
      <c r="I100" s="107"/>
      <c r="J100" s="107"/>
      <c r="K100" s="107"/>
      <c r="L100" s="107"/>
      <c r="M100" s="107"/>
      <c r="N100" s="107"/>
      <c r="O100" s="107"/>
      <c r="P100" s="107"/>
      <c r="Q100" s="107"/>
    </row>
    <row r="101" spans="1:17">
      <c r="A101" s="107"/>
      <c r="B101" s="107"/>
      <c r="C101" s="107"/>
      <c r="D101" s="107"/>
      <c r="E101" s="107"/>
      <c r="F101" s="107"/>
      <c r="G101" s="107"/>
      <c r="H101" s="107"/>
      <c r="I101" s="107"/>
      <c r="J101" s="107"/>
      <c r="K101" s="107"/>
      <c r="L101" s="107"/>
      <c r="M101" s="107"/>
      <c r="N101" s="107"/>
      <c r="O101" s="107"/>
      <c r="P101" s="107"/>
      <c r="Q101" s="107"/>
    </row>
    <row r="102" spans="1:17">
      <c r="A102" s="107"/>
      <c r="B102" s="107"/>
      <c r="C102" s="107"/>
      <c r="D102" s="107"/>
      <c r="E102" s="107"/>
      <c r="F102" s="107"/>
      <c r="G102" s="107"/>
      <c r="H102" s="107"/>
      <c r="I102" s="107"/>
      <c r="J102" s="107"/>
      <c r="K102" s="107"/>
      <c r="L102" s="107"/>
      <c r="M102" s="107"/>
      <c r="N102" s="107"/>
      <c r="O102" s="107"/>
      <c r="P102" s="107"/>
      <c r="Q102" s="107"/>
    </row>
    <row r="103" spans="1:17">
      <c r="A103" s="107"/>
      <c r="B103" s="107"/>
      <c r="C103" s="107"/>
      <c r="D103" s="107"/>
      <c r="E103" s="107"/>
      <c r="F103" s="107"/>
      <c r="G103" s="107"/>
      <c r="H103" s="107"/>
      <c r="I103" s="107"/>
      <c r="J103" s="107"/>
      <c r="K103" s="107"/>
      <c r="L103" s="107"/>
      <c r="M103" s="107"/>
      <c r="N103" s="107"/>
      <c r="O103" s="107"/>
      <c r="P103" s="107"/>
      <c r="Q103" s="107"/>
    </row>
    <row r="104" spans="1:17">
      <c r="A104" s="107"/>
      <c r="B104" s="107"/>
      <c r="C104" s="107"/>
      <c r="D104" s="107"/>
      <c r="E104" s="107"/>
      <c r="F104" s="107"/>
      <c r="G104" s="107"/>
      <c r="H104" s="107"/>
      <c r="I104" s="107"/>
      <c r="J104" s="107"/>
      <c r="K104" s="107"/>
      <c r="L104" s="107"/>
      <c r="M104" s="107"/>
      <c r="N104" s="107"/>
      <c r="O104" s="107"/>
      <c r="P104" s="107"/>
      <c r="Q104" s="107"/>
    </row>
    <row r="105" spans="1:17">
      <c r="A105" s="107"/>
      <c r="B105" s="107"/>
      <c r="C105" s="107"/>
      <c r="D105" s="107"/>
      <c r="E105" s="107"/>
      <c r="F105" s="107"/>
      <c r="G105" s="107"/>
      <c r="H105" s="107"/>
      <c r="I105" s="107"/>
      <c r="J105" s="107"/>
      <c r="K105" s="107"/>
      <c r="L105" s="107"/>
      <c r="M105" s="107"/>
      <c r="N105" s="107"/>
      <c r="O105" s="107"/>
      <c r="P105" s="107"/>
      <c r="Q105" s="107"/>
    </row>
    <row r="106" spans="1:17">
      <c r="A106" s="107"/>
      <c r="B106" s="107"/>
      <c r="C106" s="107"/>
      <c r="D106" s="107"/>
      <c r="E106" s="107"/>
      <c r="F106" s="107"/>
      <c r="G106" s="107"/>
      <c r="H106" s="107"/>
      <c r="I106" s="107"/>
      <c r="J106" s="107"/>
      <c r="K106" s="107"/>
      <c r="L106" s="107"/>
      <c r="M106" s="107"/>
      <c r="N106" s="107"/>
      <c r="O106" s="107"/>
      <c r="P106" s="107"/>
      <c r="Q106" s="107"/>
    </row>
    <row r="107" spans="1:17">
      <c r="A107" s="107"/>
      <c r="B107" s="107"/>
      <c r="C107" s="107"/>
      <c r="D107" s="107"/>
      <c r="E107" s="107"/>
      <c r="F107" s="107"/>
      <c r="G107" s="107"/>
      <c r="H107" s="107"/>
      <c r="I107" s="107"/>
      <c r="J107" s="107"/>
      <c r="K107" s="107"/>
      <c r="L107" s="107"/>
      <c r="M107" s="107"/>
      <c r="N107" s="107"/>
      <c r="O107" s="107"/>
      <c r="P107" s="107"/>
      <c r="Q107" s="107"/>
    </row>
    <row r="108" spans="1:17">
      <c r="A108" s="107"/>
      <c r="B108" s="107"/>
      <c r="C108" s="107"/>
      <c r="D108" s="107"/>
      <c r="E108" s="107"/>
      <c r="F108" s="107"/>
      <c r="G108" s="107"/>
      <c r="H108" s="107"/>
      <c r="I108" s="107"/>
      <c r="J108" s="107"/>
      <c r="K108" s="107"/>
      <c r="L108" s="107"/>
      <c r="M108" s="107"/>
      <c r="N108" s="107"/>
      <c r="O108" s="107"/>
      <c r="P108" s="107"/>
      <c r="Q108" s="107"/>
    </row>
    <row r="109" spans="1:17">
      <c r="A109" s="107"/>
      <c r="B109" s="107"/>
      <c r="C109" s="107"/>
      <c r="D109" s="107"/>
      <c r="E109" s="107"/>
      <c r="F109" s="107"/>
      <c r="G109" s="107"/>
      <c r="H109" s="107"/>
      <c r="I109" s="107"/>
      <c r="J109" s="107"/>
      <c r="K109" s="107"/>
      <c r="L109" s="107"/>
      <c r="M109" s="107"/>
      <c r="N109" s="107"/>
      <c r="O109" s="107"/>
      <c r="P109" s="107"/>
      <c r="Q109" s="107"/>
    </row>
    <row r="110" spans="1:17">
      <c r="A110" s="107"/>
      <c r="B110" s="107"/>
      <c r="C110" s="107"/>
      <c r="D110" s="107"/>
      <c r="E110" s="107"/>
      <c r="F110" s="107"/>
      <c r="G110" s="107"/>
      <c r="H110" s="107"/>
      <c r="I110" s="107"/>
      <c r="J110" s="107"/>
      <c r="K110" s="107"/>
      <c r="L110" s="107"/>
      <c r="M110" s="107"/>
      <c r="N110" s="107"/>
      <c r="O110" s="107"/>
      <c r="P110" s="107"/>
      <c r="Q110" s="107"/>
    </row>
    <row r="111" spans="1:17">
      <c r="A111" s="107"/>
      <c r="B111" s="107"/>
      <c r="C111" s="107"/>
      <c r="D111" s="107"/>
      <c r="E111" s="107"/>
      <c r="F111" s="107"/>
      <c r="G111" s="107"/>
      <c r="H111" s="107"/>
      <c r="I111" s="107"/>
      <c r="J111" s="107"/>
      <c r="K111" s="107"/>
      <c r="L111" s="107"/>
      <c r="M111" s="107"/>
      <c r="N111" s="107"/>
      <c r="O111" s="107"/>
      <c r="P111" s="107"/>
      <c r="Q111" s="107"/>
    </row>
    <row r="112" spans="1:17">
      <c r="A112" s="107"/>
      <c r="B112" s="107"/>
      <c r="C112" s="107"/>
      <c r="D112" s="107"/>
      <c r="E112" s="107"/>
      <c r="F112" s="107"/>
      <c r="G112" s="107"/>
      <c r="H112" s="107"/>
      <c r="I112" s="107"/>
      <c r="J112" s="107"/>
      <c r="K112" s="107"/>
      <c r="L112" s="107"/>
      <c r="M112" s="107"/>
      <c r="N112" s="107"/>
      <c r="O112" s="107"/>
      <c r="P112" s="107"/>
      <c r="Q112" s="107"/>
    </row>
    <row r="113" spans="1:17">
      <c r="A113" s="107"/>
      <c r="B113" s="107"/>
      <c r="C113" s="107"/>
      <c r="D113" s="107"/>
      <c r="E113" s="107"/>
      <c r="F113" s="107"/>
      <c r="G113" s="107"/>
      <c r="H113" s="107"/>
      <c r="I113" s="107"/>
      <c r="J113" s="107"/>
      <c r="K113" s="107"/>
      <c r="L113" s="107"/>
      <c r="M113" s="107"/>
      <c r="N113" s="107"/>
      <c r="O113" s="107"/>
      <c r="P113" s="107"/>
      <c r="Q113" s="107"/>
    </row>
    <row r="114" spans="1:17">
      <c r="A114" s="107"/>
      <c r="B114" s="107"/>
      <c r="C114" s="107"/>
      <c r="D114" s="107"/>
      <c r="E114" s="107"/>
      <c r="F114" s="107"/>
      <c r="G114" s="107"/>
      <c r="H114" s="107"/>
      <c r="I114" s="107"/>
      <c r="J114" s="107"/>
      <c r="K114" s="107"/>
      <c r="L114" s="107"/>
      <c r="M114" s="107"/>
      <c r="N114" s="107"/>
      <c r="O114" s="107"/>
      <c r="P114" s="107"/>
      <c r="Q114" s="107"/>
    </row>
    <row r="115" spans="1:17">
      <c r="A115" s="107"/>
      <c r="B115" s="107"/>
      <c r="C115" s="107"/>
      <c r="D115" s="107"/>
      <c r="E115" s="107"/>
      <c r="F115" s="107"/>
      <c r="G115" s="107"/>
      <c r="H115" s="107"/>
      <c r="I115" s="107"/>
      <c r="J115" s="107"/>
      <c r="K115" s="107"/>
      <c r="L115" s="107"/>
      <c r="M115" s="107"/>
      <c r="N115" s="107"/>
      <c r="O115" s="107"/>
      <c r="P115" s="107"/>
      <c r="Q115" s="107"/>
    </row>
    <row r="116" spans="1:17">
      <c r="A116" s="107"/>
      <c r="B116" s="107"/>
      <c r="C116" s="107"/>
      <c r="D116" s="107"/>
      <c r="E116" s="107"/>
      <c r="F116" s="107"/>
      <c r="G116" s="107"/>
      <c r="H116" s="107"/>
      <c r="I116" s="107"/>
      <c r="J116" s="107"/>
      <c r="K116" s="107"/>
      <c r="L116" s="107"/>
      <c r="M116" s="107"/>
      <c r="N116" s="107"/>
      <c r="O116" s="107"/>
      <c r="P116" s="107"/>
      <c r="Q116" s="107"/>
    </row>
    <row r="117" spans="1:17">
      <c r="A117" s="107"/>
      <c r="B117" s="107"/>
      <c r="C117" s="107"/>
      <c r="D117" s="107"/>
      <c r="E117" s="107"/>
      <c r="F117" s="107"/>
      <c r="G117" s="107"/>
      <c r="H117" s="107"/>
      <c r="I117" s="107"/>
      <c r="J117" s="107"/>
      <c r="K117" s="107"/>
      <c r="L117" s="107"/>
      <c r="M117" s="107"/>
      <c r="N117" s="107"/>
      <c r="O117" s="107"/>
      <c r="P117" s="107"/>
      <c r="Q117" s="107"/>
    </row>
    <row r="118" spans="1:17">
      <c r="A118" s="107"/>
      <c r="B118" s="107"/>
      <c r="C118" s="107"/>
      <c r="D118" s="107"/>
      <c r="E118" s="107"/>
      <c r="F118" s="107"/>
      <c r="G118" s="107"/>
      <c r="H118" s="107"/>
      <c r="I118" s="107"/>
      <c r="J118" s="107"/>
      <c r="K118" s="107"/>
      <c r="L118" s="107"/>
      <c r="M118" s="107"/>
      <c r="N118" s="107"/>
      <c r="O118" s="107"/>
      <c r="P118" s="107"/>
      <c r="Q118" s="107"/>
    </row>
    <row r="119" spans="1:17">
      <c r="A119" s="107"/>
      <c r="B119" s="107"/>
      <c r="C119" s="107"/>
      <c r="D119" s="107"/>
      <c r="E119" s="107"/>
      <c r="F119" s="107"/>
      <c r="G119" s="107"/>
      <c r="H119" s="107"/>
      <c r="I119" s="107"/>
      <c r="J119" s="107"/>
      <c r="K119" s="107"/>
      <c r="L119" s="107"/>
      <c r="M119" s="107"/>
      <c r="N119" s="107"/>
      <c r="O119" s="107"/>
      <c r="P119" s="107"/>
      <c r="Q119" s="107"/>
    </row>
    <row r="120" spans="1:17">
      <c r="A120" s="107"/>
      <c r="B120" s="107"/>
      <c r="C120" s="107"/>
      <c r="D120" s="107"/>
      <c r="E120" s="107"/>
      <c r="F120" s="107"/>
      <c r="G120" s="107"/>
      <c r="H120" s="107"/>
      <c r="I120" s="107"/>
      <c r="J120" s="107"/>
      <c r="K120" s="107"/>
      <c r="L120" s="107"/>
      <c r="M120" s="107"/>
      <c r="N120" s="107"/>
      <c r="O120" s="107"/>
      <c r="P120" s="107"/>
      <c r="Q120" s="107"/>
    </row>
    <row r="121" spans="1:17">
      <c r="A121" s="107"/>
      <c r="B121" s="107"/>
      <c r="C121" s="107"/>
      <c r="D121" s="107"/>
      <c r="E121" s="107"/>
      <c r="F121" s="107"/>
      <c r="G121" s="107"/>
      <c r="H121" s="107"/>
      <c r="I121" s="107"/>
      <c r="J121" s="107"/>
      <c r="K121" s="107"/>
      <c r="L121" s="107"/>
      <c r="M121" s="107"/>
      <c r="N121" s="107"/>
      <c r="O121" s="107"/>
      <c r="P121" s="107"/>
      <c r="Q121" s="107"/>
    </row>
    <row r="122" spans="1:17">
      <c r="A122" s="107"/>
      <c r="B122" s="107"/>
      <c r="C122" s="107"/>
      <c r="D122" s="107"/>
      <c r="E122" s="107"/>
      <c r="F122" s="107"/>
      <c r="G122" s="107"/>
      <c r="H122" s="107"/>
      <c r="I122" s="107"/>
      <c r="J122" s="107"/>
      <c r="K122" s="107"/>
      <c r="L122" s="107"/>
      <c r="M122" s="107"/>
      <c r="N122" s="107"/>
      <c r="O122" s="107"/>
      <c r="P122" s="107"/>
      <c r="Q122" s="107"/>
    </row>
    <row r="123" spans="1:17">
      <c r="A123" s="107"/>
      <c r="B123" s="107"/>
      <c r="C123" s="107"/>
      <c r="D123" s="107"/>
      <c r="E123" s="107"/>
      <c r="F123" s="107"/>
      <c r="G123" s="107"/>
      <c r="H123" s="107"/>
      <c r="I123" s="107"/>
      <c r="J123" s="107"/>
      <c r="K123" s="107"/>
      <c r="L123" s="107"/>
      <c r="M123" s="107"/>
      <c r="N123" s="107"/>
      <c r="O123" s="107"/>
      <c r="P123" s="107"/>
      <c r="Q123" s="107"/>
    </row>
    <row r="124" spans="1:17">
      <c r="A124" s="107"/>
      <c r="B124" s="107"/>
      <c r="C124" s="107"/>
      <c r="D124" s="107"/>
      <c r="E124" s="107"/>
      <c r="F124" s="107"/>
      <c r="G124" s="107"/>
      <c r="H124" s="107"/>
      <c r="I124" s="107"/>
      <c r="J124" s="107"/>
      <c r="K124" s="107"/>
      <c r="L124" s="107"/>
      <c r="M124" s="107"/>
      <c r="N124" s="107"/>
      <c r="O124" s="107"/>
      <c r="P124" s="107"/>
      <c r="Q124" s="107"/>
    </row>
    <row r="125" spans="1:17">
      <c r="A125" s="107"/>
      <c r="B125" s="107"/>
      <c r="C125" s="107"/>
      <c r="D125" s="107"/>
      <c r="E125" s="107"/>
      <c r="F125" s="107"/>
      <c r="G125" s="107"/>
      <c r="H125" s="107"/>
      <c r="I125" s="107"/>
      <c r="J125" s="107"/>
      <c r="K125" s="107"/>
      <c r="L125" s="107"/>
      <c r="M125" s="107"/>
      <c r="N125" s="107"/>
      <c r="O125" s="107"/>
      <c r="P125" s="107"/>
      <c r="Q125" s="107"/>
    </row>
    <row r="126" spans="1:17">
      <c r="A126" s="107"/>
      <c r="B126" s="107"/>
      <c r="C126" s="107"/>
      <c r="D126" s="107"/>
      <c r="E126" s="107"/>
      <c r="F126" s="107"/>
      <c r="G126" s="107"/>
      <c r="H126" s="107"/>
      <c r="I126" s="107"/>
      <c r="J126" s="107"/>
      <c r="K126" s="107"/>
      <c r="L126" s="107"/>
      <c r="M126" s="107"/>
      <c r="N126" s="107"/>
      <c r="O126" s="107"/>
      <c r="P126" s="107"/>
      <c r="Q126" s="107"/>
    </row>
    <row r="127" spans="1:17">
      <c r="A127" s="107"/>
      <c r="B127" s="107"/>
      <c r="C127" s="107"/>
      <c r="D127" s="107"/>
      <c r="E127" s="107"/>
      <c r="F127" s="107"/>
      <c r="G127" s="107"/>
      <c r="H127" s="107"/>
      <c r="I127" s="107"/>
      <c r="J127" s="107"/>
      <c r="K127" s="107"/>
      <c r="L127" s="107"/>
      <c r="M127" s="107"/>
      <c r="N127" s="107"/>
      <c r="O127" s="107"/>
      <c r="P127" s="107"/>
      <c r="Q127" s="107"/>
    </row>
    <row r="128" spans="1:17">
      <c r="A128" s="107"/>
      <c r="B128" s="107"/>
      <c r="C128" s="107"/>
      <c r="D128" s="107"/>
      <c r="E128" s="107"/>
      <c r="F128" s="107"/>
      <c r="G128" s="107"/>
      <c r="H128" s="107"/>
      <c r="I128" s="107"/>
      <c r="J128" s="107"/>
      <c r="K128" s="107"/>
      <c r="L128" s="107"/>
      <c r="M128" s="107"/>
      <c r="N128" s="107"/>
      <c r="O128" s="107"/>
      <c r="P128" s="107"/>
      <c r="Q128" s="107"/>
    </row>
    <row r="129" spans="1:17">
      <c r="A129" s="107"/>
      <c r="B129" s="107"/>
      <c r="C129" s="107"/>
      <c r="D129" s="107"/>
      <c r="E129" s="107"/>
      <c r="F129" s="107"/>
      <c r="G129" s="107"/>
      <c r="H129" s="107"/>
      <c r="I129" s="107"/>
      <c r="J129" s="107"/>
      <c r="K129" s="107"/>
      <c r="L129" s="107"/>
      <c r="M129" s="107"/>
      <c r="N129" s="107"/>
      <c r="O129" s="107"/>
      <c r="P129" s="107"/>
      <c r="Q129" s="107"/>
    </row>
    <row r="130" spans="1:17">
      <c r="A130" s="107"/>
      <c r="B130" s="107"/>
      <c r="C130" s="107"/>
      <c r="D130" s="107"/>
      <c r="E130" s="107"/>
      <c r="F130" s="107"/>
      <c r="G130" s="107"/>
      <c r="H130" s="107"/>
      <c r="I130" s="107"/>
      <c r="J130" s="107"/>
      <c r="K130" s="107"/>
      <c r="L130" s="107"/>
      <c r="M130" s="107"/>
      <c r="N130" s="107"/>
      <c r="O130" s="107"/>
      <c r="P130" s="107"/>
      <c r="Q130" s="107"/>
    </row>
    <row r="131" spans="1:17">
      <c r="A131" s="107"/>
      <c r="B131" s="107"/>
      <c r="C131" s="107"/>
      <c r="D131" s="107"/>
      <c r="E131" s="107"/>
      <c r="F131" s="107"/>
      <c r="G131" s="107"/>
      <c r="H131" s="107"/>
      <c r="I131" s="107"/>
      <c r="J131" s="107"/>
      <c r="K131" s="107"/>
      <c r="L131" s="107"/>
      <c r="M131" s="107"/>
      <c r="N131" s="107"/>
      <c r="O131" s="107"/>
      <c r="P131" s="107"/>
      <c r="Q131" s="107"/>
    </row>
    <row r="132" spans="1:17">
      <c r="A132" s="107"/>
      <c r="B132" s="107"/>
      <c r="C132" s="107"/>
      <c r="D132" s="107"/>
      <c r="E132" s="107"/>
      <c r="F132" s="107"/>
      <c r="G132" s="107"/>
      <c r="H132" s="107"/>
      <c r="I132" s="107"/>
      <c r="J132" s="107"/>
      <c r="K132" s="107"/>
      <c r="L132" s="107"/>
      <c r="M132" s="107"/>
      <c r="N132" s="107"/>
      <c r="O132" s="107"/>
      <c r="P132" s="107"/>
      <c r="Q132" s="107"/>
    </row>
    <row r="133" spans="1:17">
      <c r="A133" s="107"/>
      <c r="B133" s="107"/>
      <c r="C133" s="107"/>
      <c r="D133" s="107"/>
      <c r="E133" s="107"/>
      <c r="F133" s="107"/>
      <c r="G133" s="107"/>
      <c r="H133" s="107"/>
      <c r="I133" s="107"/>
      <c r="J133" s="107"/>
      <c r="K133" s="107"/>
      <c r="L133" s="107"/>
      <c r="M133" s="107"/>
      <c r="N133" s="107"/>
      <c r="O133" s="107"/>
      <c r="P133" s="107"/>
      <c r="Q133" s="107"/>
    </row>
    <row r="134" spans="1:17">
      <c r="A134" s="107"/>
      <c r="B134" s="107"/>
      <c r="C134" s="107"/>
      <c r="D134" s="107"/>
      <c r="E134" s="107"/>
      <c r="F134" s="107"/>
      <c r="G134" s="107"/>
      <c r="H134" s="107"/>
      <c r="I134" s="107"/>
      <c r="J134" s="107"/>
      <c r="K134" s="107"/>
      <c r="L134" s="107"/>
      <c r="M134" s="107"/>
      <c r="N134" s="107"/>
      <c r="O134" s="107"/>
      <c r="P134" s="107"/>
      <c r="Q134" s="107"/>
    </row>
    <row r="135" spans="1:17">
      <c r="A135" s="107"/>
      <c r="B135" s="107"/>
      <c r="C135" s="107"/>
      <c r="D135" s="107"/>
      <c r="E135" s="107"/>
      <c r="F135" s="107"/>
      <c r="G135" s="107"/>
      <c r="H135" s="107"/>
      <c r="I135" s="107"/>
      <c r="J135" s="107"/>
      <c r="K135" s="107"/>
      <c r="L135" s="107"/>
      <c r="M135" s="107"/>
      <c r="N135" s="107"/>
      <c r="O135" s="107"/>
      <c r="P135" s="107"/>
      <c r="Q135" s="107"/>
    </row>
    <row r="136" spans="1:17">
      <c r="A136" s="107"/>
      <c r="B136" s="107"/>
      <c r="C136" s="107"/>
      <c r="D136" s="107"/>
      <c r="E136" s="107"/>
      <c r="F136" s="107"/>
      <c r="G136" s="107"/>
      <c r="H136" s="107"/>
      <c r="I136" s="107"/>
      <c r="J136" s="107"/>
      <c r="K136" s="107"/>
      <c r="L136" s="107"/>
      <c r="M136" s="107"/>
      <c r="N136" s="107"/>
      <c r="O136" s="107"/>
      <c r="P136" s="107"/>
      <c r="Q136" s="107"/>
    </row>
    <row r="137" spans="1:17">
      <c r="A137" s="107"/>
      <c r="B137" s="107"/>
      <c r="C137" s="107"/>
      <c r="D137" s="107"/>
      <c r="E137" s="107"/>
      <c r="F137" s="107"/>
      <c r="G137" s="107"/>
      <c r="H137" s="107"/>
      <c r="I137" s="107"/>
      <c r="J137" s="107"/>
      <c r="K137" s="107"/>
      <c r="L137" s="107"/>
      <c r="M137" s="107"/>
      <c r="N137" s="107"/>
      <c r="O137" s="107"/>
      <c r="P137" s="107"/>
      <c r="Q137" s="107"/>
    </row>
    <row r="138" spans="1:17">
      <c r="A138" s="107"/>
      <c r="B138" s="107"/>
      <c r="C138" s="107"/>
      <c r="D138" s="107"/>
      <c r="E138" s="107"/>
      <c r="F138" s="107"/>
      <c r="G138" s="107"/>
      <c r="H138" s="107"/>
      <c r="I138" s="107"/>
      <c r="J138" s="107"/>
      <c r="K138" s="107"/>
      <c r="L138" s="107"/>
      <c r="M138" s="107"/>
      <c r="N138" s="107"/>
      <c r="O138" s="107"/>
      <c r="P138" s="107"/>
      <c r="Q138" s="107"/>
    </row>
    <row r="139" spans="1:17">
      <c r="A139" s="107"/>
      <c r="B139" s="107"/>
      <c r="C139" s="107"/>
      <c r="D139" s="107"/>
      <c r="E139" s="107"/>
      <c r="F139" s="107"/>
      <c r="G139" s="107"/>
      <c r="H139" s="107"/>
      <c r="I139" s="107"/>
      <c r="J139" s="107"/>
      <c r="K139" s="107"/>
      <c r="L139" s="107"/>
      <c r="M139" s="107"/>
      <c r="N139" s="107"/>
      <c r="O139" s="107"/>
      <c r="P139" s="107"/>
      <c r="Q139" s="107"/>
    </row>
    <row r="140" spans="1:17">
      <c r="A140" s="107"/>
      <c r="B140" s="107"/>
      <c r="C140" s="107"/>
      <c r="D140" s="107"/>
      <c r="E140" s="107"/>
      <c r="F140" s="107"/>
      <c r="G140" s="107"/>
      <c r="H140" s="107"/>
      <c r="I140" s="107"/>
      <c r="J140" s="107"/>
      <c r="K140" s="107"/>
      <c r="L140" s="107"/>
      <c r="M140" s="107"/>
      <c r="N140" s="107"/>
      <c r="O140" s="107"/>
      <c r="P140" s="107"/>
      <c r="Q140" s="107"/>
    </row>
    <row r="141" spans="1:17">
      <c r="A141" s="107"/>
      <c r="B141" s="107"/>
      <c r="C141" s="107"/>
      <c r="D141" s="107"/>
      <c r="E141" s="107"/>
      <c r="F141" s="107"/>
      <c r="G141" s="107"/>
      <c r="H141" s="107"/>
      <c r="I141" s="107"/>
      <c r="J141" s="107"/>
      <c r="K141" s="107"/>
      <c r="L141" s="107"/>
      <c r="M141" s="107"/>
      <c r="N141" s="107"/>
      <c r="O141" s="107"/>
      <c r="P141" s="107"/>
      <c r="Q141" s="107"/>
    </row>
    <row r="142" spans="1:17">
      <c r="A142" s="107"/>
      <c r="B142" s="107"/>
      <c r="C142" s="107"/>
      <c r="D142" s="107"/>
      <c r="E142" s="107"/>
      <c r="F142" s="107"/>
      <c r="G142" s="107"/>
      <c r="H142" s="107"/>
      <c r="I142" s="107"/>
      <c r="J142" s="107"/>
      <c r="K142" s="107"/>
      <c r="L142" s="107"/>
      <c r="M142" s="107"/>
      <c r="N142" s="107"/>
      <c r="O142" s="107"/>
      <c r="P142" s="107"/>
      <c r="Q142" s="107"/>
    </row>
    <row r="143" spans="1:17">
      <c r="A143" s="107"/>
      <c r="B143" s="107"/>
      <c r="C143" s="107"/>
      <c r="D143" s="107"/>
      <c r="E143" s="107"/>
      <c r="F143" s="107"/>
      <c r="G143" s="107"/>
      <c r="H143" s="107"/>
      <c r="I143" s="107"/>
      <c r="J143" s="107"/>
      <c r="K143" s="107"/>
      <c r="L143" s="107"/>
      <c r="M143" s="107"/>
      <c r="N143" s="107"/>
      <c r="O143" s="107"/>
      <c r="P143" s="107"/>
      <c r="Q143" s="107"/>
    </row>
    <row r="144" spans="1:17">
      <c r="A144" s="107"/>
      <c r="B144" s="107"/>
      <c r="C144" s="107"/>
      <c r="D144" s="107"/>
      <c r="E144" s="107"/>
      <c r="F144" s="107"/>
      <c r="G144" s="107"/>
      <c r="H144" s="107"/>
      <c r="I144" s="107"/>
      <c r="J144" s="107"/>
      <c r="K144" s="107"/>
      <c r="L144" s="107"/>
      <c r="M144" s="107"/>
      <c r="N144" s="107"/>
      <c r="O144" s="107"/>
      <c r="P144" s="107"/>
      <c r="Q144" s="107"/>
    </row>
    <row r="145" spans="1:17">
      <c r="A145" s="107"/>
      <c r="B145" s="107"/>
      <c r="C145" s="107"/>
      <c r="D145" s="107"/>
      <c r="E145" s="107"/>
      <c r="F145" s="107"/>
      <c r="G145" s="107"/>
      <c r="H145" s="107"/>
      <c r="I145" s="107"/>
      <c r="J145" s="107"/>
      <c r="K145" s="107"/>
      <c r="L145" s="107"/>
      <c r="M145" s="107"/>
      <c r="N145" s="107"/>
      <c r="O145" s="107"/>
      <c r="P145" s="107"/>
      <c r="Q145" s="107"/>
    </row>
    <row r="146" spans="1:17">
      <c r="A146" s="107"/>
      <c r="B146" s="107"/>
      <c r="C146" s="107"/>
      <c r="D146" s="107"/>
      <c r="E146" s="107"/>
      <c r="F146" s="107"/>
      <c r="G146" s="107"/>
      <c r="H146" s="107"/>
      <c r="I146" s="107"/>
      <c r="J146" s="107"/>
      <c r="K146" s="107"/>
      <c r="L146" s="107"/>
      <c r="M146" s="107"/>
      <c r="N146" s="107"/>
      <c r="O146" s="107"/>
      <c r="P146" s="107"/>
      <c r="Q146" s="107"/>
    </row>
    <row r="147" spans="1:17">
      <c r="A147" s="107"/>
      <c r="B147" s="107"/>
      <c r="C147" s="107"/>
      <c r="D147" s="107"/>
      <c r="E147" s="107"/>
      <c r="F147" s="107"/>
      <c r="G147" s="107"/>
      <c r="H147" s="107"/>
      <c r="I147" s="107"/>
      <c r="J147" s="107"/>
      <c r="K147" s="107"/>
      <c r="L147" s="107"/>
      <c r="M147" s="107"/>
      <c r="N147" s="107"/>
      <c r="O147" s="107"/>
      <c r="P147" s="107"/>
      <c r="Q147" s="107"/>
    </row>
    <row r="148" spans="1:17">
      <c r="A148" s="107"/>
      <c r="B148" s="107"/>
      <c r="C148" s="107"/>
      <c r="D148" s="107"/>
      <c r="E148" s="107"/>
      <c r="F148" s="107"/>
      <c r="G148" s="107"/>
      <c r="H148" s="107"/>
      <c r="I148" s="107"/>
      <c r="J148" s="107"/>
      <c r="K148" s="107"/>
      <c r="L148" s="107"/>
      <c r="M148" s="107"/>
      <c r="N148" s="107"/>
      <c r="O148" s="107"/>
      <c r="P148" s="107"/>
      <c r="Q148" s="107"/>
    </row>
    <row r="149" spans="1:17">
      <c r="A149" s="107"/>
      <c r="B149" s="107"/>
      <c r="C149" s="107"/>
      <c r="D149" s="107"/>
      <c r="E149" s="107"/>
      <c r="F149" s="107"/>
      <c r="G149" s="107"/>
      <c r="H149" s="107"/>
      <c r="I149" s="107"/>
      <c r="J149" s="107"/>
      <c r="K149" s="107"/>
      <c r="L149" s="107"/>
      <c r="M149" s="107"/>
      <c r="N149" s="107"/>
      <c r="O149" s="107"/>
      <c r="P149" s="107"/>
      <c r="Q149" s="107"/>
    </row>
    <row r="150" spans="1:17">
      <c r="A150" s="107"/>
      <c r="B150" s="107"/>
      <c r="C150" s="107"/>
      <c r="D150" s="107"/>
      <c r="E150" s="107"/>
      <c r="F150" s="107"/>
      <c r="G150" s="107"/>
      <c r="H150" s="107"/>
      <c r="I150" s="107"/>
      <c r="J150" s="107"/>
      <c r="K150" s="107"/>
      <c r="L150" s="107"/>
      <c r="M150" s="107"/>
      <c r="N150" s="107"/>
      <c r="O150" s="107"/>
      <c r="P150" s="107"/>
      <c r="Q150" s="107"/>
    </row>
    <row r="151" spans="1:17">
      <c r="A151" s="107"/>
      <c r="B151" s="107"/>
      <c r="C151" s="107"/>
      <c r="D151" s="107"/>
      <c r="E151" s="107"/>
      <c r="F151" s="107"/>
      <c r="G151" s="107"/>
      <c r="H151" s="107"/>
      <c r="I151" s="107"/>
      <c r="J151" s="107"/>
      <c r="K151" s="107"/>
      <c r="L151" s="107"/>
      <c r="M151" s="107"/>
      <c r="N151" s="107"/>
      <c r="O151" s="107"/>
      <c r="P151" s="107"/>
      <c r="Q151" s="107"/>
    </row>
    <row r="152" spans="1:17">
      <c r="A152" s="107"/>
      <c r="B152" s="107"/>
      <c r="C152" s="107"/>
      <c r="D152" s="107"/>
      <c r="E152" s="107"/>
      <c r="F152" s="107"/>
      <c r="G152" s="107"/>
      <c r="H152" s="107"/>
      <c r="I152" s="107"/>
      <c r="J152" s="107"/>
      <c r="K152" s="107"/>
      <c r="L152" s="107"/>
      <c r="M152" s="107"/>
      <c r="N152" s="107"/>
      <c r="O152" s="107"/>
      <c r="P152" s="107"/>
      <c r="Q152" s="107"/>
    </row>
    <row r="153" spans="1:17">
      <c r="A153" s="107"/>
      <c r="B153" s="107"/>
      <c r="C153" s="107"/>
      <c r="D153" s="107"/>
      <c r="E153" s="107"/>
      <c r="F153" s="107"/>
      <c r="G153" s="107"/>
      <c r="H153" s="107"/>
      <c r="I153" s="107"/>
      <c r="J153" s="107"/>
      <c r="K153" s="107"/>
      <c r="L153" s="107"/>
      <c r="M153" s="107"/>
      <c r="N153" s="107"/>
      <c r="O153" s="107"/>
      <c r="P153" s="107"/>
      <c r="Q153" s="107"/>
    </row>
    <row r="154" spans="1:17">
      <c r="A154" s="107"/>
      <c r="B154" s="107"/>
      <c r="C154" s="107"/>
      <c r="D154" s="107"/>
      <c r="E154" s="107"/>
      <c r="F154" s="107"/>
      <c r="G154" s="107"/>
      <c r="H154" s="107"/>
      <c r="I154" s="107"/>
      <c r="J154" s="107"/>
      <c r="K154" s="107"/>
      <c r="L154" s="107"/>
      <c r="M154" s="107"/>
      <c r="N154" s="107"/>
      <c r="O154" s="107"/>
      <c r="P154" s="107"/>
      <c r="Q154" s="107"/>
    </row>
    <row r="155" spans="1:17">
      <c r="A155" s="107"/>
      <c r="B155" s="107"/>
      <c r="C155" s="107"/>
      <c r="D155" s="107"/>
      <c r="E155" s="107"/>
      <c r="F155" s="107"/>
      <c r="G155" s="107"/>
      <c r="H155" s="107"/>
      <c r="I155" s="107"/>
      <c r="J155" s="107"/>
      <c r="K155" s="107"/>
      <c r="L155" s="107"/>
      <c r="M155" s="107"/>
      <c r="N155" s="107"/>
      <c r="O155" s="107"/>
      <c r="P155" s="107"/>
      <c r="Q155" s="107"/>
    </row>
    <row r="156" spans="1:17">
      <c r="A156" s="107"/>
      <c r="B156" s="107"/>
      <c r="C156" s="107"/>
      <c r="D156" s="107"/>
      <c r="E156" s="107"/>
      <c r="F156" s="107"/>
      <c r="G156" s="107"/>
      <c r="H156" s="107"/>
      <c r="I156" s="107"/>
      <c r="J156" s="107"/>
      <c r="K156" s="107"/>
      <c r="L156" s="107"/>
      <c r="M156" s="107"/>
      <c r="N156" s="107"/>
      <c r="O156" s="107"/>
      <c r="P156" s="107"/>
      <c r="Q156" s="107"/>
    </row>
    <row r="157" spans="1:17">
      <c r="A157" s="107"/>
      <c r="B157" s="107"/>
      <c r="C157" s="107"/>
      <c r="D157" s="107"/>
      <c r="E157" s="107"/>
      <c r="F157" s="107"/>
      <c r="G157" s="107"/>
      <c r="H157" s="107"/>
      <c r="I157" s="107"/>
      <c r="J157" s="107"/>
      <c r="K157" s="107"/>
      <c r="L157" s="107"/>
      <c r="M157" s="107"/>
      <c r="N157" s="107"/>
      <c r="O157" s="107"/>
      <c r="P157" s="107"/>
      <c r="Q157" s="107"/>
    </row>
    <row r="158" spans="1:17">
      <c r="A158" s="107"/>
      <c r="B158" s="107"/>
      <c r="C158" s="107"/>
      <c r="D158" s="107"/>
      <c r="E158" s="107"/>
      <c r="F158" s="107"/>
      <c r="G158" s="107"/>
      <c r="H158" s="107"/>
      <c r="I158" s="107"/>
      <c r="J158" s="107"/>
      <c r="K158" s="107"/>
      <c r="L158" s="107"/>
      <c r="M158" s="107"/>
      <c r="N158" s="107"/>
      <c r="O158" s="107"/>
      <c r="P158" s="107"/>
      <c r="Q158" s="107"/>
    </row>
    <row r="159" spans="1:17">
      <c r="A159" s="107"/>
      <c r="B159" s="107"/>
      <c r="C159" s="107"/>
      <c r="D159" s="107"/>
      <c r="E159" s="107"/>
      <c r="F159" s="107"/>
      <c r="G159" s="107"/>
      <c r="H159" s="107"/>
      <c r="I159" s="107"/>
      <c r="J159" s="107"/>
      <c r="K159" s="107"/>
      <c r="L159" s="107"/>
      <c r="M159" s="107"/>
      <c r="N159" s="107"/>
      <c r="O159" s="107"/>
      <c r="P159" s="107"/>
      <c r="Q159" s="107"/>
    </row>
    <row r="160" spans="1:17">
      <c r="A160" s="107"/>
      <c r="B160" s="107"/>
      <c r="C160" s="107"/>
      <c r="D160" s="107"/>
      <c r="E160" s="107"/>
      <c r="F160" s="107"/>
      <c r="G160" s="107"/>
      <c r="H160" s="107"/>
      <c r="I160" s="107"/>
      <c r="J160" s="107"/>
      <c r="K160" s="107"/>
      <c r="L160" s="107"/>
      <c r="M160" s="107"/>
      <c r="N160" s="107"/>
      <c r="O160" s="107"/>
      <c r="P160" s="107"/>
      <c r="Q160" s="107"/>
    </row>
    <row r="161" spans="1:17">
      <c r="A161" s="107"/>
      <c r="B161" s="107"/>
      <c r="C161" s="107"/>
      <c r="D161" s="107"/>
      <c r="E161" s="107"/>
      <c r="F161" s="107"/>
      <c r="G161" s="107"/>
      <c r="H161" s="107"/>
      <c r="I161" s="107"/>
      <c r="J161" s="107"/>
      <c r="K161" s="107"/>
      <c r="L161" s="107"/>
      <c r="M161" s="107"/>
      <c r="N161" s="107"/>
      <c r="O161" s="107"/>
      <c r="P161" s="107"/>
      <c r="Q161" s="107"/>
    </row>
    <row r="162" spans="1:17">
      <c r="A162" s="107"/>
      <c r="B162" s="107"/>
      <c r="C162" s="107"/>
      <c r="D162" s="107"/>
      <c r="E162" s="107"/>
      <c r="F162" s="107"/>
      <c r="G162" s="107"/>
      <c r="H162" s="107"/>
      <c r="I162" s="107"/>
      <c r="J162" s="107"/>
      <c r="K162" s="107"/>
      <c r="L162" s="107"/>
      <c r="M162" s="107"/>
      <c r="N162" s="107"/>
      <c r="O162" s="107"/>
      <c r="P162" s="107"/>
      <c r="Q162" s="107"/>
    </row>
    <row r="163" spans="1:17">
      <c r="A163" s="107"/>
      <c r="B163" s="107"/>
      <c r="C163" s="107"/>
      <c r="D163" s="107"/>
      <c r="E163" s="107"/>
      <c r="F163" s="107"/>
      <c r="G163" s="107"/>
      <c r="H163" s="107"/>
      <c r="I163" s="107"/>
      <c r="J163" s="107"/>
      <c r="K163" s="107"/>
      <c r="L163" s="107"/>
      <c r="M163" s="107"/>
      <c r="N163" s="107"/>
      <c r="O163" s="107"/>
      <c r="P163" s="107"/>
      <c r="Q163" s="107"/>
    </row>
    <row r="164" spans="1:17">
      <c r="A164" s="107"/>
      <c r="B164" s="107"/>
      <c r="C164" s="107"/>
      <c r="D164" s="107"/>
      <c r="E164" s="107"/>
      <c r="F164" s="107"/>
      <c r="G164" s="107"/>
      <c r="H164" s="107"/>
      <c r="I164" s="107"/>
      <c r="J164" s="107"/>
      <c r="K164" s="107"/>
      <c r="L164" s="107"/>
      <c r="M164" s="107"/>
      <c r="N164" s="107"/>
      <c r="O164" s="107"/>
      <c r="P164" s="107"/>
      <c r="Q164" s="107"/>
    </row>
    <row r="165" spans="1:17">
      <c r="A165" s="107"/>
      <c r="B165" s="107"/>
      <c r="C165" s="107"/>
      <c r="D165" s="107"/>
      <c r="E165" s="107"/>
      <c r="F165" s="107"/>
      <c r="G165" s="107"/>
      <c r="H165" s="107"/>
      <c r="I165" s="107"/>
      <c r="J165" s="107"/>
      <c r="K165" s="107"/>
      <c r="L165" s="107"/>
      <c r="M165" s="107"/>
      <c r="N165" s="107"/>
      <c r="O165" s="107"/>
      <c r="P165" s="107"/>
      <c r="Q165" s="107"/>
    </row>
    <row r="166" spans="1:17">
      <c r="A166" s="107"/>
      <c r="B166" s="107"/>
      <c r="C166" s="107"/>
      <c r="D166" s="107"/>
      <c r="E166" s="107"/>
      <c r="F166" s="107"/>
      <c r="G166" s="107"/>
      <c r="H166" s="107"/>
      <c r="I166" s="107"/>
      <c r="J166" s="107"/>
      <c r="K166" s="107"/>
      <c r="L166" s="107"/>
      <c r="M166" s="107"/>
      <c r="N166" s="107"/>
      <c r="O166" s="107"/>
      <c r="P166" s="107"/>
      <c r="Q166" s="107"/>
    </row>
    <row r="167" spans="1:17">
      <c r="A167" s="107"/>
      <c r="B167" s="107"/>
      <c r="C167" s="107"/>
      <c r="D167" s="107"/>
      <c r="E167" s="107"/>
      <c r="F167" s="107"/>
      <c r="G167" s="107"/>
      <c r="H167" s="107"/>
      <c r="I167" s="107"/>
      <c r="J167" s="107"/>
      <c r="K167" s="107"/>
      <c r="L167" s="107"/>
      <c r="M167" s="107"/>
      <c r="N167" s="107"/>
      <c r="O167" s="107"/>
      <c r="P167" s="107"/>
      <c r="Q167" s="107"/>
    </row>
    <row r="168" spans="1:17">
      <c r="A168" s="107"/>
      <c r="B168" s="107"/>
      <c r="C168" s="107"/>
      <c r="D168" s="107"/>
      <c r="E168" s="107"/>
      <c r="F168" s="107"/>
      <c r="G168" s="107"/>
      <c r="H168" s="107"/>
      <c r="I168" s="107"/>
      <c r="J168" s="107"/>
      <c r="K168" s="107"/>
      <c r="L168" s="107"/>
      <c r="M168" s="107"/>
      <c r="N168" s="107"/>
      <c r="O168" s="107"/>
      <c r="P168" s="107"/>
      <c r="Q168" s="107"/>
    </row>
    <row r="169" spans="1:17">
      <c r="A169" s="107"/>
      <c r="B169" s="107"/>
      <c r="C169" s="107"/>
      <c r="D169" s="107"/>
      <c r="E169" s="107"/>
      <c r="F169" s="107"/>
      <c r="G169" s="107"/>
      <c r="H169" s="107"/>
      <c r="I169" s="107"/>
      <c r="J169" s="107"/>
      <c r="K169" s="107"/>
      <c r="L169" s="107"/>
      <c r="M169" s="107"/>
      <c r="N169" s="107"/>
      <c r="O169" s="107"/>
      <c r="P169" s="107"/>
      <c r="Q169" s="107"/>
    </row>
    <row r="170" spans="1:17">
      <c r="A170" s="107"/>
      <c r="B170" s="107"/>
      <c r="C170" s="107"/>
      <c r="D170" s="107"/>
      <c r="E170" s="107"/>
      <c r="F170" s="107"/>
      <c r="G170" s="107"/>
      <c r="H170" s="107"/>
      <c r="I170" s="107"/>
      <c r="J170" s="107"/>
      <c r="K170" s="107"/>
      <c r="L170" s="107"/>
      <c r="M170" s="107"/>
      <c r="N170" s="107"/>
      <c r="O170" s="107"/>
      <c r="P170" s="107"/>
      <c r="Q170" s="107"/>
    </row>
    <row r="171" spans="1:17">
      <c r="A171" s="107"/>
      <c r="B171" s="107"/>
      <c r="C171" s="107"/>
      <c r="D171" s="107"/>
      <c r="E171" s="107"/>
      <c r="F171" s="107"/>
      <c r="G171" s="107"/>
      <c r="H171" s="107"/>
      <c r="I171" s="107"/>
      <c r="J171" s="107"/>
      <c r="K171" s="107"/>
      <c r="L171" s="107"/>
      <c r="M171" s="107"/>
      <c r="N171" s="107"/>
      <c r="O171" s="107"/>
      <c r="P171" s="107"/>
      <c r="Q171" s="107"/>
    </row>
    <row r="172" spans="1:17">
      <c r="A172" s="107"/>
      <c r="B172" s="107"/>
      <c r="C172" s="107"/>
      <c r="D172" s="107"/>
      <c r="E172" s="107"/>
      <c r="F172" s="107"/>
      <c r="G172" s="107"/>
      <c r="H172" s="107"/>
      <c r="I172" s="107"/>
      <c r="J172" s="107"/>
      <c r="K172" s="107"/>
      <c r="L172" s="107"/>
      <c r="M172" s="107"/>
      <c r="N172" s="107"/>
      <c r="O172" s="107"/>
      <c r="P172" s="107"/>
      <c r="Q172" s="107"/>
    </row>
    <row r="173" spans="1:17">
      <c r="A173" s="107"/>
      <c r="B173" s="107"/>
      <c r="C173" s="107"/>
      <c r="D173" s="107"/>
      <c r="E173" s="107"/>
      <c r="F173" s="107"/>
      <c r="G173" s="107"/>
      <c r="H173" s="107"/>
      <c r="I173" s="107"/>
      <c r="J173" s="107"/>
      <c r="K173" s="107"/>
      <c r="L173" s="107"/>
      <c r="M173" s="107"/>
      <c r="N173" s="107"/>
      <c r="O173" s="107"/>
      <c r="P173" s="107"/>
      <c r="Q173" s="107"/>
    </row>
    <row r="174" spans="1:17">
      <c r="A174" s="107"/>
      <c r="B174" s="107"/>
      <c r="C174" s="107"/>
      <c r="D174" s="107"/>
      <c r="E174" s="107"/>
      <c r="F174" s="107"/>
      <c r="G174" s="107"/>
      <c r="H174" s="107"/>
      <c r="I174" s="107"/>
      <c r="J174" s="107"/>
      <c r="K174" s="107"/>
      <c r="L174" s="107"/>
      <c r="M174" s="107"/>
      <c r="N174" s="107"/>
      <c r="O174" s="107"/>
      <c r="P174" s="107"/>
      <c r="Q174" s="107"/>
    </row>
    <row r="175" spans="1:17">
      <c r="A175" s="107"/>
      <c r="B175" s="107"/>
      <c r="C175" s="107"/>
      <c r="D175" s="107"/>
      <c r="E175" s="107"/>
      <c r="F175" s="107"/>
      <c r="G175" s="107"/>
      <c r="H175" s="107"/>
      <c r="I175" s="107"/>
      <c r="J175" s="107"/>
      <c r="K175" s="107"/>
      <c r="L175" s="107"/>
      <c r="M175" s="107"/>
      <c r="N175" s="107"/>
      <c r="O175" s="107"/>
      <c r="P175" s="107"/>
      <c r="Q175" s="107"/>
    </row>
    <row r="176" spans="1:17">
      <c r="A176" s="107"/>
      <c r="B176" s="107"/>
      <c r="C176" s="107"/>
      <c r="D176" s="107"/>
      <c r="E176" s="107"/>
      <c r="F176" s="107"/>
      <c r="G176" s="107"/>
      <c r="H176" s="107"/>
      <c r="I176" s="107"/>
      <c r="J176" s="107"/>
      <c r="K176" s="107"/>
      <c r="L176" s="107"/>
      <c r="M176" s="107"/>
      <c r="N176" s="107"/>
      <c r="O176" s="107"/>
      <c r="P176" s="107"/>
      <c r="Q176" s="107"/>
    </row>
    <row r="177" spans="1:17">
      <c r="A177" s="107"/>
      <c r="B177" s="107"/>
      <c r="C177" s="107"/>
      <c r="D177" s="107"/>
      <c r="E177" s="107"/>
      <c r="F177" s="107"/>
      <c r="G177" s="107"/>
      <c r="H177" s="107"/>
      <c r="I177" s="107"/>
      <c r="J177" s="107"/>
      <c r="K177" s="107"/>
      <c r="L177" s="107"/>
      <c r="M177" s="107"/>
      <c r="N177" s="107"/>
      <c r="O177" s="107"/>
      <c r="P177" s="107"/>
      <c r="Q177" s="107"/>
    </row>
    <row r="178" spans="1:17">
      <c r="A178" s="107"/>
      <c r="B178" s="107"/>
      <c r="C178" s="107"/>
      <c r="D178" s="107"/>
      <c r="E178" s="107"/>
      <c r="F178" s="107"/>
      <c r="G178" s="107"/>
      <c r="H178" s="107"/>
      <c r="I178" s="107"/>
      <c r="J178" s="107"/>
      <c r="K178" s="107"/>
      <c r="L178" s="107"/>
      <c r="M178" s="107"/>
      <c r="N178" s="107"/>
      <c r="O178" s="107"/>
      <c r="P178" s="107"/>
      <c r="Q178" s="107"/>
    </row>
    <row r="179" spans="1:17">
      <c r="A179" s="107"/>
      <c r="B179" s="107"/>
      <c r="C179" s="107"/>
      <c r="D179" s="107"/>
      <c r="E179" s="107"/>
      <c r="F179" s="107"/>
      <c r="G179" s="107"/>
      <c r="H179" s="107"/>
      <c r="I179" s="107"/>
      <c r="J179" s="107"/>
      <c r="K179" s="107"/>
      <c r="L179" s="107"/>
      <c r="M179" s="107"/>
      <c r="N179" s="107"/>
      <c r="O179" s="107"/>
      <c r="P179" s="107"/>
      <c r="Q179" s="107"/>
    </row>
    <row r="180" spans="1:17">
      <c r="A180" s="107"/>
      <c r="B180" s="107"/>
      <c r="C180" s="107"/>
      <c r="D180" s="107"/>
      <c r="E180" s="107"/>
      <c r="F180" s="107"/>
      <c r="G180" s="107"/>
      <c r="H180" s="107"/>
      <c r="I180" s="107"/>
      <c r="J180" s="107"/>
      <c r="K180" s="107"/>
      <c r="L180" s="107"/>
      <c r="M180" s="107"/>
      <c r="N180" s="107"/>
      <c r="O180" s="107"/>
      <c r="P180" s="107"/>
      <c r="Q180" s="107"/>
    </row>
    <row r="181" spans="1:17">
      <c r="A181" s="107"/>
      <c r="B181" s="107"/>
      <c r="C181" s="107"/>
      <c r="D181" s="107"/>
      <c r="E181" s="107"/>
      <c r="F181" s="107"/>
      <c r="G181" s="107"/>
      <c r="H181" s="107"/>
      <c r="I181" s="107"/>
      <c r="J181" s="107"/>
      <c r="K181" s="107"/>
      <c r="L181" s="107"/>
      <c r="M181" s="107"/>
      <c r="N181" s="107"/>
      <c r="O181" s="107"/>
      <c r="P181" s="107"/>
      <c r="Q181" s="107"/>
    </row>
    <row r="182" spans="1:17">
      <c r="A182" s="107"/>
      <c r="B182" s="107"/>
      <c r="C182" s="107"/>
      <c r="D182" s="107"/>
      <c r="E182" s="107"/>
      <c r="F182" s="107"/>
      <c r="G182" s="107"/>
      <c r="H182" s="107"/>
      <c r="I182" s="107"/>
      <c r="J182" s="107"/>
      <c r="K182" s="107"/>
      <c r="L182" s="107"/>
      <c r="M182" s="107"/>
      <c r="N182" s="107"/>
      <c r="O182" s="107"/>
      <c r="P182" s="107"/>
      <c r="Q182" s="107"/>
    </row>
    <row r="183" spans="1:17">
      <c r="A183" s="107"/>
      <c r="B183" s="107"/>
      <c r="C183" s="107"/>
      <c r="D183" s="107"/>
      <c r="E183" s="107"/>
      <c r="F183" s="107"/>
      <c r="G183" s="107"/>
      <c r="H183" s="107"/>
      <c r="I183" s="107"/>
      <c r="J183" s="107"/>
      <c r="K183" s="107"/>
      <c r="L183" s="107"/>
      <c r="M183" s="107"/>
      <c r="N183" s="107"/>
      <c r="O183" s="107"/>
      <c r="P183" s="107"/>
      <c r="Q183" s="107"/>
    </row>
    <row r="184" spans="1:17">
      <c r="A184" s="107"/>
      <c r="B184" s="107"/>
      <c r="C184" s="107"/>
      <c r="D184" s="107"/>
      <c r="E184" s="107"/>
      <c r="F184" s="107"/>
      <c r="G184" s="107"/>
      <c r="H184" s="107"/>
      <c r="I184" s="107"/>
      <c r="J184" s="107"/>
      <c r="K184" s="107"/>
      <c r="L184" s="107"/>
      <c r="M184" s="107"/>
      <c r="N184" s="107"/>
      <c r="O184" s="107"/>
      <c r="P184" s="107"/>
      <c r="Q184" s="107"/>
    </row>
    <row r="185" spans="1:17">
      <c r="A185" s="107"/>
      <c r="B185" s="107"/>
      <c r="C185" s="107"/>
      <c r="D185" s="107"/>
      <c r="E185" s="107"/>
      <c r="F185" s="107"/>
      <c r="G185" s="107"/>
      <c r="H185" s="107"/>
      <c r="I185" s="107"/>
      <c r="J185" s="107"/>
      <c r="K185" s="107"/>
      <c r="L185" s="107"/>
      <c r="M185" s="107"/>
      <c r="N185" s="107"/>
      <c r="O185" s="107"/>
      <c r="P185" s="107"/>
      <c r="Q185" s="107"/>
    </row>
    <row r="186" spans="1:17">
      <c r="A186" s="107"/>
      <c r="B186" s="107"/>
      <c r="C186" s="107"/>
      <c r="D186" s="107"/>
      <c r="E186" s="107"/>
      <c r="F186" s="107"/>
      <c r="G186" s="107"/>
      <c r="H186" s="107"/>
      <c r="I186" s="107"/>
      <c r="J186" s="107"/>
      <c r="K186" s="107"/>
      <c r="L186" s="107"/>
      <c r="M186" s="107"/>
      <c r="N186" s="107"/>
      <c r="O186" s="107"/>
      <c r="P186" s="107"/>
      <c r="Q186" s="107"/>
    </row>
    <row r="187" spans="1:17">
      <c r="A187" s="107"/>
      <c r="B187" s="107"/>
      <c r="C187" s="107"/>
      <c r="D187" s="107"/>
      <c r="E187" s="107"/>
      <c r="F187" s="107"/>
      <c r="G187" s="107"/>
      <c r="H187" s="107"/>
      <c r="I187" s="107"/>
      <c r="J187" s="107"/>
      <c r="K187" s="107"/>
      <c r="L187" s="107"/>
      <c r="M187" s="107"/>
      <c r="N187" s="107"/>
      <c r="O187" s="107"/>
      <c r="P187" s="107"/>
      <c r="Q187" s="107"/>
    </row>
    <row r="188" spans="1:17">
      <c r="A188" s="107"/>
      <c r="B188" s="107"/>
      <c r="C188" s="107"/>
      <c r="D188" s="107"/>
      <c r="E188" s="107"/>
      <c r="F188" s="107"/>
      <c r="G188" s="107"/>
      <c r="H188" s="107"/>
      <c r="I188" s="107"/>
      <c r="J188" s="107"/>
      <c r="K188" s="107"/>
      <c r="L188" s="107"/>
      <c r="M188" s="107"/>
      <c r="N188" s="107"/>
      <c r="O188" s="107"/>
      <c r="P188" s="107"/>
      <c r="Q188" s="107"/>
    </row>
    <row r="189" spans="1:17">
      <c r="A189" s="107"/>
      <c r="B189" s="107"/>
      <c r="C189" s="107"/>
      <c r="D189" s="107"/>
      <c r="E189" s="107"/>
      <c r="F189" s="107"/>
      <c r="G189" s="107"/>
      <c r="H189" s="107"/>
      <c r="I189" s="107"/>
      <c r="J189" s="107"/>
      <c r="K189" s="107"/>
      <c r="L189" s="107"/>
      <c r="M189" s="107"/>
      <c r="N189" s="107"/>
      <c r="O189" s="107"/>
      <c r="P189" s="107"/>
      <c r="Q189" s="107"/>
    </row>
    <row r="190" spans="1:17">
      <c r="A190" s="107"/>
      <c r="B190" s="107"/>
      <c r="C190" s="107"/>
      <c r="D190" s="107"/>
      <c r="E190" s="107"/>
      <c r="F190" s="107"/>
      <c r="G190" s="107"/>
      <c r="H190" s="107"/>
      <c r="I190" s="107"/>
      <c r="J190" s="107"/>
      <c r="K190" s="107"/>
      <c r="L190" s="107"/>
      <c r="M190" s="107"/>
      <c r="N190" s="107"/>
      <c r="O190" s="107"/>
      <c r="P190" s="107"/>
      <c r="Q190" s="107"/>
    </row>
    <row r="191" spans="1:17">
      <c r="A191" s="107"/>
      <c r="B191" s="107"/>
      <c r="C191" s="107"/>
      <c r="D191" s="107"/>
      <c r="E191" s="107"/>
      <c r="F191" s="107"/>
      <c r="G191" s="107"/>
      <c r="H191" s="107"/>
      <c r="I191" s="107"/>
      <c r="J191" s="107"/>
      <c r="K191" s="107"/>
      <c r="L191" s="107"/>
      <c r="M191" s="107"/>
      <c r="N191" s="107"/>
      <c r="O191" s="107"/>
      <c r="P191" s="107"/>
      <c r="Q191" s="107"/>
    </row>
    <row r="192" spans="1:17">
      <c r="A192" s="107"/>
      <c r="B192" s="107"/>
      <c r="C192" s="107"/>
      <c r="D192" s="107"/>
      <c r="E192" s="107"/>
      <c r="F192" s="107"/>
      <c r="G192" s="107"/>
      <c r="H192" s="107"/>
      <c r="I192" s="107"/>
      <c r="J192" s="107"/>
      <c r="K192" s="107"/>
      <c r="L192" s="107"/>
      <c r="M192" s="107"/>
      <c r="N192" s="107"/>
      <c r="O192" s="107"/>
      <c r="P192" s="107"/>
      <c r="Q192" s="107"/>
    </row>
    <row r="193" spans="1:17">
      <c r="A193" s="107"/>
      <c r="B193" s="107"/>
      <c r="C193" s="107"/>
      <c r="D193" s="107"/>
      <c r="E193" s="107"/>
      <c r="F193" s="107"/>
      <c r="G193" s="107"/>
      <c r="H193" s="107"/>
      <c r="I193" s="107"/>
      <c r="J193" s="107"/>
      <c r="K193" s="107"/>
      <c r="L193" s="107"/>
      <c r="M193" s="107"/>
      <c r="N193" s="107"/>
      <c r="O193" s="107"/>
      <c r="P193" s="107"/>
      <c r="Q193" s="107"/>
    </row>
    <row r="194" spans="1:17">
      <c r="A194" s="107"/>
      <c r="B194" s="107"/>
      <c r="C194" s="107"/>
      <c r="D194" s="107"/>
      <c r="E194" s="107"/>
      <c r="F194" s="107"/>
      <c r="G194" s="107"/>
      <c r="H194" s="107"/>
      <c r="I194" s="107"/>
      <c r="J194" s="107"/>
      <c r="K194" s="107"/>
      <c r="L194" s="107"/>
      <c r="M194" s="107"/>
      <c r="N194" s="107"/>
      <c r="O194" s="107"/>
      <c r="P194" s="107"/>
      <c r="Q194" s="107"/>
    </row>
    <row r="195" spans="1:17">
      <c r="A195" s="107"/>
      <c r="B195" s="107"/>
      <c r="C195" s="107"/>
      <c r="D195" s="107"/>
      <c r="E195" s="107"/>
      <c r="F195" s="107"/>
      <c r="G195" s="107"/>
      <c r="H195" s="107"/>
      <c r="I195" s="107"/>
      <c r="J195" s="107"/>
      <c r="K195" s="107"/>
      <c r="L195" s="107"/>
      <c r="M195" s="107"/>
      <c r="N195" s="107"/>
      <c r="O195" s="107"/>
      <c r="P195" s="107"/>
      <c r="Q195" s="107"/>
    </row>
    <row r="196" spans="1:17">
      <c r="A196" s="107"/>
      <c r="B196" s="107"/>
      <c r="C196" s="107"/>
      <c r="D196" s="107"/>
      <c r="E196" s="107"/>
      <c r="F196" s="107"/>
      <c r="G196" s="107"/>
      <c r="H196" s="107"/>
      <c r="I196" s="107"/>
      <c r="J196" s="107"/>
      <c r="K196" s="107"/>
      <c r="L196" s="107"/>
      <c r="M196" s="107"/>
      <c r="N196" s="107"/>
      <c r="O196" s="107"/>
      <c r="P196" s="107"/>
      <c r="Q196" s="107"/>
    </row>
    <row r="197" spans="1:17">
      <c r="A197" s="107"/>
      <c r="B197" s="107"/>
      <c r="C197" s="107"/>
      <c r="D197" s="107"/>
      <c r="E197" s="107"/>
      <c r="F197" s="107"/>
      <c r="G197" s="107"/>
      <c r="H197" s="107"/>
      <c r="I197" s="107"/>
      <c r="J197" s="107"/>
      <c r="K197" s="107"/>
      <c r="L197" s="107"/>
      <c r="M197" s="107"/>
      <c r="N197" s="107"/>
      <c r="O197" s="107"/>
      <c r="P197" s="107"/>
      <c r="Q197" s="107"/>
    </row>
    <row r="198" spans="1:17">
      <c r="A198" s="107"/>
      <c r="B198" s="107"/>
      <c r="C198" s="107"/>
      <c r="D198" s="107"/>
      <c r="E198" s="107"/>
      <c r="F198" s="107"/>
      <c r="G198" s="107"/>
      <c r="H198" s="107"/>
      <c r="I198" s="107"/>
      <c r="J198" s="107"/>
      <c r="K198" s="107"/>
      <c r="L198" s="107"/>
      <c r="M198" s="107"/>
      <c r="N198" s="107"/>
      <c r="O198" s="107"/>
      <c r="P198" s="107"/>
      <c r="Q198" s="107"/>
    </row>
    <row r="199" spans="1:17">
      <c r="A199" s="107"/>
      <c r="B199" s="107"/>
      <c r="C199" s="107"/>
      <c r="D199" s="107"/>
      <c r="E199" s="107"/>
      <c r="F199" s="107"/>
      <c r="G199" s="107"/>
      <c r="H199" s="107"/>
      <c r="I199" s="107"/>
      <c r="J199" s="107"/>
      <c r="K199" s="107"/>
      <c r="L199" s="107"/>
      <c r="M199" s="107"/>
      <c r="N199" s="107"/>
      <c r="O199" s="107"/>
      <c r="P199" s="107"/>
      <c r="Q199" s="107"/>
    </row>
    <row r="200" spans="1:17">
      <c r="A200" s="107"/>
      <c r="B200" s="107"/>
      <c r="C200" s="107"/>
      <c r="D200" s="107"/>
      <c r="E200" s="107"/>
      <c r="F200" s="107"/>
      <c r="G200" s="107"/>
      <c r="H200" s="107"/>
      <c r="I200" s="107"/>
      <c r="J200" s="107"/>
      <c r="K200" s="107"/>
      <c r="L200" s="107"/>
      <c r="M200" s="107"/>
      <c r="N200" s="107"/>
      <c r="O200" s="107"/>
      <c r="P200" s="107"/>
      <c r="Q200" s="107"/>
    </row>
  </sheetData>
  <sheetProtection password="DC2A" sheet="1" objects="1" scenarios="1" selectLockedCells="1"/>
  <mergeCells count="53">
    <mergeCell ref="C91:Q91"/>
    <mergeCell ref="C92:Q92"/>
    <mergeCell ref="C88:Q88"/>
    <mergeCell ref="C93:Q93"/>
    <mergeCell ref="C94:Q94"/>
    <mergeCell ref="D54:R54"/>
    <mergeCell ref="D55:R55"/>
    <mergeCell ref="C86:Q86"/>
    <mergeCell ref="D72:R72"/>
    <mergeCell ref="D73:R73"/>
    <mergeCell ref="D74:R74"/>
    <mergeCell ref="O78:Q78"/>
    <mergeCell ref="C82:Q82"/>
    <mergeCell ref="C83:Q83"/>
    <mergeCell ref="C84:Q84"/>
    <mergeCell ref="C85:Q85"/>
    <mergeCell ref="D56:R56"/>
    <mergeCell ref="D57:R57"/>
    <mergeCell ref="D58:R58"/>
    <mergeCell ref="D59:R59"/>
    <mergeCell ref="D62:Q62"/>
    <mergeCell ref="A2:Q2"/>
    <mergeCell ref="A3:Q3"/>
    <mergeCell ref="A4:Q4"/>
    <mergeCell ref="D52:R52"/>
    <mergeCell ref="D53:R53"/>
    <mergeCell ref="O7:Q7"/>
    <mergeCell ref="O9:Q9"/>
    <mergeCell ref="O16:Q16"/>
    <mergeCell ref="O27:Q27"/>
    <mergeCell ref="M46:Q46"/>
    <mergeCell ref="M49:Q49"/>
    <mergeCell ref="D43:R43"/>
    <mergeCell ref="O29:Q29"/>
    <mergeCell ref="P14:Q14"/>
    <mergeCell ref="P15:Q15"/>
    <mergeCell ref="O18:Q18"/>
    <mergeCell ref="D60:R60"/>
    <mergeCell ref="D61:R61"/>
    <mergeCell ref="D69:R69"/>
    <mergeCell ref="C89:Q89"/>
    <mergeCell ref="C90:Q90"/>
    <mergeCell ref="D66:R66"/>
    <mergeCell ref="D67:R67"/>
    <mergeCell ref="D68:R68"/>
    <mergeCell ref="D70:R70"/>
    <mergeCell ref="C87:Q87"/>
    <mergeCell ref="D76:Q76"/>
    <mergeCell ref="D71:R71"/>
    <mergeCell ref="C81:Q81"/>
    <mergeCell ref="D77:Q77"/>
    <mergeCell ref="D63:Q63"/>
    <mergeCell ref="D75:R75"/>
  </mergeCells>
  <phoneticPr fontId="0" type="noConversion"/>
  <dataValidations count="1">
    <dataValidation type="whole" allowBlank="1" showInputMessage="1" showErrorMessage="1" sqref="O10:Q12 O35:Q36 O32:Q32 O19:Q23" xr:uid="{00000000-0002-0000-0700-000000000000}">
      <formula1>-9.99999999999999E+29</formula1>
      <formula2>9.99999999999999E+48</formula2>
    </dataValidation>
  </dataValidations>
  <printOptions horizontalCentered="1"/>
  <pageMargins left="0.19685039370078741" right="0.31496062992125984" top="1.0236220472440944" bottom="0.98425196850393704" header="0.51181102362204722" footer="0.78740157480314965"/>
  <pageSetup paperSize="9" scale="92" firstPageNumber="8" fitToHeight="5" orientation="portrait" blackAndWhite="1" useFirstPageNumber="1" verticalDpi="300" r:id="rId1"/>
  <headerFooter alignWithMargins="0">
    <oddHeader xml:space="preserve">&amp;C
</oddHeader>
    <oddFooter>&amp;C&amp;P</oddFooter>
  </headerFooter>
  <rowBreaks count="1" manualBreakCount="1">
    <brk id="44" max="17" man="1"/>
  </rowBreaks>
  <ignoredErrors>
    <ignoredError sqref="O78:Q78 A78 O28"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6"/>
  <dimension ref="A1:N35"/>
  <sheetViews>
    <sheetView rightToLeft="1" view="pageBreakPreview" topLeftCell="A10" zoomScaleNormal="100" zoomScaleSheetLayoutView="100" workbookViewId="0">
      <selection activeCell="L18" sqref="L18"/>
    </sheetView>
  </sheetViews>
  <sheetFormatPr defaultColWidth="3.625" defaultRowHeight="15.75"/>
  <cols>
    <col min="1" max="1" width="4.625" style="1" bestFit="1" customWidth="1"/>
    <col min="2" max="2" width="25.5" style="1" customWidth="1"/>
    <col min="3" max="3" width="13.875" style="64" customWidth="1"/>
    <col min="4" max="4" width="2.125" style="1" customWidth="1"/>
    <col min="5" max="5" width="1.875" style="1" customWidth="1"/>
    <col min="6" max="6" width="1.5" style="1" hidden="1" customWidth="1"/>
    <col min="7" max="7" width="10.875" style="1" customWidth="1"/>
    <col min="8" max="8" width="1.625" style="1" customWidth="1"/>
    <col min="9" max="9" width="10.875" style="1" customWidth="1"/>
    <col min="10" max="10" width="3.375" style="1" customWidth="1"/>
    <col min="11" max="16384" width="3.625" style="1"/>
  </cols>
  <sheetData>
    <row r="1" spans="1:14">
      <c r="A1" s="104"/>
      <c r="B1" s="104"/>
      <c r="C1" s="134"/>
      <c r="D1" s="104"/>
      <c r="E1" s="104"/>
      <c r="F1" s="104"/>
      <c r="G1" s="104"/>
      <c r="H1" s="104"/>
      <c r="I1" s="106" t="s">
        <v>119</v>
      </c>
    </row>
    <row r="2" spans="1:14">
      <c r="A2" s="435" t="str">
        <f>+'מאזן -טופס 1'!A6</f>
        <v xml:space="preserve">ועד מקומי- </v>
      </c>
      <c r="B2" s="435"/>
      <c r="C2" s="435"/>
      <c r="D2" s="435"/>
      <c r="E2" s="435"/>
      <c r="F2" s="435"/>
      <c r="G2" s="435"/>
      <c r="H2" s="435"/>
      <c r="I2" s="435"/>
      <c r="J2" s="8"/>
      <c r="K2" s="8"/>
    </row>
    <row r="3" spans="1:14" ht="5.0999999999999996" customHeight="1">
      <c r="A3" s="105"/>
      <c r="B3" s="105"/>
      <c r="C3" s="135"/>
      <c r="D3" s="105"/>
      <c r="E3" s="105"/>
      <c r="F3" s="105"/>
      <c r="G3" s="105"/>
      <c r="H3" s="105"/>
      <c r="I3" s="104"/>
    </row>
    <row r="4" spans="1:14">
      <c r="A4" s="435" t="str">
        <f>CONCATENATE("דוח גביה וחייבים ליום 31 בדצמבר ",מקרא!G13)</f>
        <v>דוח גביה וחייבים ליום 31 בדצמבר 2022</v>
      </c>
      <c r="B4" s="435"/>
      <c r="C4" s="435"/>
      <c r="D4" s="435"/>
      <c r="E4" s="435"/>
      <c r="F4" s="435"/>
      <c r="G4" s="435"/>
      <c r="H4" s="435"/>
      <c r="I4" s="435"/>
      <c r="J4" s="8"/>
      <c r="K4" s="24"/>
    </row>
    <row r="5" spans="1:14" ht="5.0999999999999996" customHeight="1">
      <c r="A5" s="108"/>
      <c r="B5" s="108"/>
      <c r="C5" s="177"/>
      <c r="D5" s="108"/>
      <c r="E5" s="108"/>
      <c r="F5" s="108"/>
      <c r="G5" s="108"/>
      <c r="H5" s="108"/>
      <c r="I5" s="108"/>
    </row>
    <row r="6" spans="1:14" ht="16.5" customHeight="1">
      <c r="A6" s="108"/>
      <c r="B6" s="108"/>
      <c r="C6" s="177"/>
      <c r="D6" s="108"/>
      <c r="E6" s="108"/>
      <c r="F6" s="108"/>
      <c r="G6" s="108"/>
      <c r="H6" s="108"/>
      <c r="I6" s="108"/>
    </row>
    <row r="7" spans="1:14">
      <c r="A7" s="108"/>
      <c r="B7" s="126"/>
      <c r="C7" s="178"/>
      <c r="D7" s="126"/>
      <c r="E7" s="179"/>
      <c r="F7" s="180"/>
      <c r="G7" s="179" t="s">
        <v>21</v>
      </c>
      <c r="H7" s="180"/>
      <c r="I7" s="179" t="s">
        <v>22</v>
      </c>
      <c r="J7" s="25"/>
    </row>
    <row r="8" spans="1:14">
      <c r="A8" s="108"/>
      <c r="B8" s="126"/>
      <c r="C8" s="178"/>
      <c r="D8" s="126"/>
      <c r="E8" s="181"/>
      <c r="F8" s="180"/>
      <c r="G8" s="181">
        <f>+מקרא!G13</f>
        <v>2022</v>
      </c>
      <c r="H8" s="180"/>
      <c r="I8" s="181">
        <f>+מקרא!G14</f>
        <v>2021</v>
      </c>
      <c r="J8" s="21"/>
    </row>
    <row r="9" spans="1:14">
      <c r="A9" s="108"/>
      <c r="B9" s="126"/>
      <c r="C9" s="178"/>
      <c r="D9" s="126"/>
      <c r="E9" s="178"/>
      <c r="F9" s="178"/>
      <c r="G9" s="436" t="str">
        <f>+'מאזן -טופס 1'!E10</f>
        <v>שקלים חדשים</v>
      </c>
      <c r="H9" s="436"/>
      <c r="I9" s="436"/>
      <c r="J9" s="434"/>
      <c r="K9" s="434"/>
      <c r="L9" s="434"/>
      <c r="M9" s="434"/>
      <c r="N9" s="434"/>
    </row>
    <row r="10" spans="1:14">
      <c r="B10" s="327" t="s">
        <v>158</v>
      </c>
      <c r="C10" s="328"/>
      <c r="D10" s="126"/>
      <c r="E10" s="327"/>
      <c r="F10" s="126"/>
      <c r="G10" s="126"/>
      <c r="H10" s="126"/>
      <c r="I10" s="126"/>
    </row>
    <row r="11" spans="1:14">
      <c r="B11" s="108"/>
      <c r="C11" s="177"/>
      <c r="D11" s="108"/>
      <c r="E11" s="108"/>
      <c r="F11" s="108"/>
      <c r="G11" s="108"/>
      <c r="H11" s="108"/>
      <c r="I11" s="108"/>
    </row>
    <row r="12" spans="1:14">
      <c r="B12" s="125" t="s">
        <v>157</v>
      </c>
      <c r="C12" s="321"/>
      <c r="G12" s="189">
        <f>+I16</f>
        <v>0</v>
      </c>
      <c r="H12" s="234"/>
      <c r="I12" s="234"/>
    </row>
    <row r="13" spans="1:14">
      <c r="B13" s="125" t="s">
        <v>159</v>
      </c>
      <c r="C13" s="321"/>
      <c r="G13" s="234"/>
      <c r="H13" s="234"/>
      <c r="I13" s="234"/>
    </row>
    <row r="14" spans="1:14">
      <c r="B14" s="125" t="s">
        <v>212</v>
      </c>
      <c r="C14" s="321"/>
      <c r="G14" s="234"/>
      <c r="H14" s="234"/>
      <c r="I14" s="234"/>
    </row>
    <row r="15" spans="1:14">
      <c r="B15" s="125" t="s">
        <v>160</v>
      </c>
      <c r="C15" s="321"/>
      <c r="G15" s="234"/>
      <c r="H15" s="234"/>
      <c r="I15" s="234"/>
    </row>
    <row r="16" spans="1:14">
      <c r="B16" s="322" t="s">
        <v>190</v>
      </c>
      <c r="C16" s="321"/>
      <c r="G16" s="197">
        <f>SUM(G12:G15)</f>
        <v>0</v>
      </c>
      <c r="H16" s="189"/>
      <c r="I16" s="197">
        <f>SUM(I12:I15)</f>
        <v>0</v>
      </c>
    </row>
    <row r="17" spans="2:9" ht="18" customHeight="1">
      <c r="B17" s="125"/>
      <c r="C17" s="321"/>
    </row>
    <row r="18" spans="2:9" ht="16.5" customHeight="1">
      <c r="B18" s="125"/>
      <c r="C18" s="321"/>
    </row>
    <row r="19" spans="2:9" ht="16.5" customHeight="1">
      <c r="B19" s="125"/>
      <c r="C19" s="321"/>
    </row>
    <row r="20" spans="2:9" ht="16.5" customHeight="1">
      <c r="B20" s="125"/>
      <c r="C20" s="321"/>
    </row>
    <row r="21" spans="2:9">
      <c r="B21" s="323" t="s">
        <v>193</v>
      </c>
      <c r="C21" s="321"/>
      <c r="G21" s="108"/>
      <c r="H21" s="108"/>
      <c r="I21" s="108"/>
    </row>
    <row r="22" spans="2:9">
      <c r="B22" s="324" t="s">
        <v>117</v>
      </c>
      <c r="C22" s="321"/>
      <c r="G22" s="234"/>
      <c r="H22" s="234"/>
      <c r="I22" s="234"/>
    </row>
    <row r="23" spans="2:9">
      <c r="B23" s="125" t="s">
        <v>118</v>
      </c>
      <c r="C23" s="321"/>
      <c r="G23" s="234"/>
      <c r="H23" s="234"/>
      <c r="I23" s="234"/>
    </row>
    <row r="24" spans="2:9">
      <c r="B24" s="125" t="s">
        <v>116</v>
      </c>
      <c r="C24" s="321"/>
      <c r="G24" s="234"/>
      <c r="H24" s="234"/>
      <c r="I24" s="234"/>
    </row>
    <row r="25" spans="2:9">
      <c r="B25" s="322" t="s">
        <v>191</v>
      </c>
      <c r="C25" s="178"/>
      <c r="G25" s="201">
        <f>SUM(G21:G24)</f>
        <v>0</v>
      </c>
      <c r="H25" s="189"/>
      <c r="I25" s="201">
        <f>SUM(I21:I24)</f>
        <v>0</v>
      </c>
    </row>
    <row r="26" spans="2:9" ht="4.5" customHeight="1">
      <c r="B26" s="126"/>
      <c r="C26" s="178"/>
      <c r="G26" s="27"/>
      <c r="I26" s="27"/>
    </row>
    <row r="27" spans="2:9" ht="6" customHeight="1">
      <c r="B27" s="126"/>
      <c r="C27" s="178"/>
    </row>
    <row r="28" spans="2:9" ht="20.25" customHeight="1" thickBot="1">
      <c r="B28" s="325" t="s">
        <v>161</v>
      </c>
      <c r="C28" s="326"/>
      <c r="G28" s="204">
        <f>+G25+G16</f>
        <v>0</v>
      </c>
      <c r="H28" s="189"/>
      <c r="I28" s="204">
        <f>+I25+I16</f>
        <v>0</v>
      </c>
    </row>
    <row r="29" spans="2:9" ht="3" customHeight="1" thickTop="1">
      <c r="B29" s="126"/>
      <c r="C29" s="178"/>
    </row>
    <row r="30" spans="2:9">
      <c r="B30" s="327"/>
      <c r="C30" s="328"/>
      <c r="E30" s="56"/>
    </row>
    <row r="31" spans="2:9">
      <c r="B31" s="126"/>
      <c r="C31" s="178"/>
    </row>
    <row r="32" spans="2:9" ht="16.5" thickBot="1">
      <c r="B32" s="126" t="s">
        <v>162</v>
      </c>
      <c r="C32" s="178"/>
      <c r="G32" s="378"/>
      <c r="H32" s="234"/>
      <c r="I32" s="378"/>
    </row>
    <row r="33" spans="2:11" ht="16.5" thickTop="1">
      <c r="B33" s="108"/>
      <c r="C33" s="177"/>
      <c r="D33" s="108"/>
      <c r="E33" s="108"/>
      <c r="F33" s="108"/>
      <c r="G33" s="108"/>
      <c r="H33" s="108"/>
      <c r="I33" s="108"/>
    </row>
    <row r="34" spans="2:11">
      <c r="B34" s="373"/>
      <c r="C34" s="374"/>
      <c r="D34" s="373"/>
      <c r="E34" s="108"/>
      <c r="F34" s="108"/>
      <c r="G34" s="108"/>
      <c r="H34" s="373"/>
      <c r="I34" s="373"/>
      <c r="J34" s="7"/>
      <c r="K34" s="7"/>
    </row>
    <row r="35" spans="2:11">
      <c r="B35" s="108"/>
      <c r="C35" s="177"/>
      <c r="D35" s="108"/>
      <c r="E35" s="108"/>
      <c r="F35" s="108"/>
      <c r="G35" s="108"/>
      <c r="H35" s="108"/>
      <c r="I35" s="108"/>
    </row>
  </sheetData>
  <sheetProtection password="DC2A" sheet="1" objects="1" scenarios="1" selectLockedCells="1"/>
  <mergeCells count="4">
    <mergeCell ref="J9:N9"/>
    <mergeCell ref="A2:I2"/>
    <mergeCell ref="A4:I4"/>
    <mergeCell ref="G9:I9"/>
  </mergeCells>
  <phoneticPr fontId="0" type="noConversion"/>
  <dataValidations count="1">
    <dataValidation type="whole" allowBlank="1" showInputMessage="1" showErrorMessage="1" sqref="I22:I24 I12:I15 G13:G15 G22:G24" xr:uid="{00000000-0002-0000-0800-000000000000}">
      <formula1>-9.99999999999999E+29</formula1>
      <formula2>9.99999999999999E+33</formula2>
    </dataValidation>
  </dataValidations>
  <printOptions horizontalCentered="1"/>
  <pageMargins left="0.55118110236220474" right="0.47244094488188981" top="0.9055118110236221" bottom="0.98425196850393704" header="0.51181102362204722" footer="0.78740157480314965"/>
  <pageSetup paperSize="9" firstPageNumber="10" orientation="portrait" blackAndWhite="1" useFirstPageNumber="1" horizontalDpi="300" verticalDpi="300" r:id="rId1"/>
  <headerFooter alignWithMargins="0">
    <oddHeader xml:space="preserve">&amp;C
</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11</vt:i4>
      </vt:variant>
      <vt:variant>
        <vt:lpstr>טווחים בעלי שם</vt:lpstr>
      </vt:variant>
      <vt:variant>
        <vt:i4>65</vt:i4>
      </vt:variant>
    </vt:vector>
  </HeadingPairs>
  <TitlesOfParts>
    <vt:vector size="76" baseType="lpstr">
      <vt:lpstr>מקרא</vt:lpstr>
      <vt:lpstr>תוכן ענינים </vt:lpstr>
      <vt:lpstr>חוות דעת רו"ח</vt:lpstr>
      <vt:lpstr>מאזן -טופס 1</vt:lpstr>
      <vt:lpstr>דוח תקבולים ותשומים לפי מקורות </vt:lpstr>
      <vt:lpstr>ריכוז תקציב פיתוח-טופס 3</vt:lpstr>
      <vt:lpstr>באור 1 - 2</vt:lpstr>
      <vt:lpstr>באור 3 - 7</vt:lpstr>
      <vt:lpstr>גביה וחיבים - נספח א</vt:lpstr>
      <vt:lpstr>ריכוז תקבולים ותשלומים של התקצי</vt:lpstr>
      <vt:lpstr>גיליון1</vt:lpstr>
      <vt:lpstr>'באור 1 - 2'!WPrint_Area_W</vt:lpstr>
      <vt:lpstr>'באור 3 - 7'!WPrint_Area_W</vt:lpstr>
      <vt:lpstr>'גביה וחיבים - נספח א'!WPrint_Area_W</vt:lpstr>
      <vt:lpstr>'דוח תקבולים ותשומים לפי מקורות '!WPrint_Area_W</vt:lpstr>
      <vt:lpstr>'חוות דעת רו"ח'!WPrint_Area_W</vt:lpstr>
      <vt:lpstr>'מאזן -טופס 1'!WPrint_Area_W</vt:lpstr>
      <vt:lpstr>מקרא!WPrint_Area_W</vt:lpstr>
      <vt:lpstr>'ריכוז תקבולים ותשלומים של התקצי'!WPrint_Area_W</vt:lpstr>
      <vt:lpstr>'ריכוז תקציב פיתוח-טופס 3'!WPrint_Area_W</vt:lpstr>
      <vt:lpstr>'תוכן ענינים '!WPrint_Area_W</vt:lpstr>
      <vt:lpstr>א</vt:lpstr>
      <vt:lpstr>א1</vt:lpstr>
      <vt:lpstr>א2</vt:lpstr>
      <vt:lpstr>ב</vt:lpstr>
      <vt:lpstr>ב1</vt:lpstr>
      <vt:lpstr>ב2</vt:lpstr>
      <vt:lpstr>ג</vt:lpstr>
      <vt:lpstr>ג1</vt:lpstr>
      <vt:lpstr>ג2</vt:lpstr>
      <vt:lpstr>ד</vt:lpstr>
      <vt:lpstr>ד1</vt:lpstr>
      <vt:lpstr>ד2</vt:lpstr>
      <vt:lpstr>ה</vt:lpstr>
      <vt:lpstr>ה1</vt:lpstr>
      <vt:lpstr>ה2</vt:lpstr>
      <vt:lpstr>ו</vt:lpstr>
      <vt:lpstr>ו1</vt:lpstr>
      <vt:lpstr>ו2</vt:lpstr>
      <vt:lpstr>ז</vt:lpstr>
      <vt:lpstr>ז1</vt:lpstr>
      <vt:lpstr>ז2</vt:lpstr>
      <vt:lpstr>ח</vt:lpstr>
      <vt:lpstr>ח1</vt:lpstr>
      <vt:lpstr>ח2</vt:lpstr>
      <vt:lpstr>ט</vt:lpstr>
      <vt:lpstr>ט1</vt:lpstr>
      <vt:lpstr>ט2</vt:lpstr>
      <vt:lpstr>י</vt:lpstr>
      <vt:lpstr>י1</vt:lpstr>
      <vt:lpstr>י2</vt:lpstr>
      <vt:lpstr>כ</vt:lpstr>
      <vt:lpstr>כ1</vt:lpstr>
      <vt:lpstr>ל</vt:lpstr>
      <vt:lpstr>ל1</vt:lpstr>
      <vt:lpstr>מ</vt:lpstr>
      <vt:lpstr>מ1</vt:lpstr>
      <vt:lpstr>מועצות</vt:lpstr>
      <vt:lpstr>נ</vt:lpstr>
      <vt:lpstr>נ1</vt:lpstr>
      <vt:lpstr>ס</vt:lpstr>
      <vt:lpstr>ס1</vt:lpstr>
      <vt:lpstr>ע</vt:lpstr>
      <vt:lpstr>ע1</vt:lpstr>
      <vt:lpstr>פ</vt:lpstr>
      <vt:lpstr>פ1</vt:lpstr>
      <vt:lpstr>צ</vt:lpstr>
      <vt:lpstr>צ1</vt:lpstr>
      <vt:lpstr>ק</vt:lpstr>
      <vt:lpstr>ק1</vt:lpstr>
      <vt:lpstr>ר</vt:lpstr>
      <vt:lpstr>ר1</vt:lpstr>
      <vt:lpstr>ש</vt:lpstr>
      <vt:lpstr>ש1</vt:lpstr>
      <vt:lpstr>ת</vt:lpstr>
      <vt:lpstr>ת1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שמוליק יערי</dc:creator>
  <cp:lastModifiedBy>Aviel Sharabi</cp:lastModifiedBy>
  <cp:lastPrinted>2017-05-28T12:23:22Z</cp:lastPrinted>
  <dcterms:created xsi:type="dcterms:W3CDTF">2002-07-23T06:55:16Z</dcterms:created>
  <dcterms:modified xsi:type="dcterms:W3CDTF">2023-02-07T07:57:28Z</dcterms:modified>
</cp:coreProperties>
</file>